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acdc\users\khoward\Documents\Kelly\Elections\General Elections\2020 General Election\"/>
    </mc:Choice>
  </mc:AlternateContent>
  <bookViews>
    <workbookView xWindow="0" yWindow="0" windowWidth="28800" windowHeight="11700" tabRatio="927"/>
  </bookViews>
  <sheets>
    <sheet name="Totals" sheetId="30" r:id="rId1"/>
    <sheet name="Write-ins" sheetId="34" r:id="rId2"/>
    <sheet name="CV1" sheetId="6" r:id="rId3"/>
    <sheet name="CV2" sheetId="18" r:id="rId4"/>
    <sheet name="CV3" sheetId="19" r:id="rId5"/>
    <sheet name="Numa BL-LN" sheetId="25" r:id="rId6"/>
    <sheet name="Exline CW" sheetId="21" r:id="rId7"/>
    <sheet name="Plano JO-IN" sheetId="26" r:id="rId8"/>
    <sheet name="Cincinnati PS-FR" sheetId="20" r:id="rId9"/>
    <sheet name="Moravia TY-CH" sheetId="22" r:id="rId10"/>
    <sheet name="Unionville-Udell UN-UD" sheetId="27" r:id="rId11"/>
    <sheet name="VM-DG-SH" sheetId="29" r:id="rId12"/>
    <sheet name="Mystic-Rathbun WA" sheetId="24" r:id="rId13"/>
    <sheet name="Moulton WS-WE" sheetId="23" r:id="rId14"/>
    <sheet name="Absentee" sheetId="28" r:id="rId15"/>
    <sheet name="Absentee 2" sheetId="33" r:id="rId16"/>
    <sheet name="Absentee Total" sheetId="32" r:id="rId17"/>
  </sheets>
  <definedNames>
    <definedName name="_xlnm.Print_Area" localSheetId="14">Absentee!$A$1:$I$154</definedName>
    <definedName name="_xlnm.Print_Area" localSheetId="15">'Absentee 2'!$A$1:$I$154</definedName>
    <definedName name="_xlnm.Print_Area" localSheetId="16">'Absentee Total'!$A$1:$I$154</definedName>
    <definedName name="_xlnm.Print_Area" localSheetId="8">'Cincinnati PS-FR'!$A$1:$I$77</definedName>
    <definedName name="_xlnm.Print_Area" localSheetId="2">'CV1'!$A$1:$I$77</definedName>
    <definedName name="_xlnm.Print_Area" localSheetId="3">'CV2'!$A$1:$I$77</definedName>
    <definedName name="_xlnm.Print_Area" localSheetId="4">'CV3'!$A$1:$I$77</definedName>
    <definedName name="_xlnm.Print_Area" localSheetId="6">'Exline CW'!$A$1:$I$77</definedName>
    <definedName name="_xlnm.Print_Area" localSheetId="9">'Moravia TY-CH'!$A$1:$I$77</definedName>
    <definedName name="_xlnm.Print_Area" localSheetId="13">'Moulton WS-WE'!$A$1:$I$77</definedName>
    <definedName name="_xlnm.Print_Area" localSheetId="12">'Mystic-Rathbun WA'!$A$1:$I$77</definedName>
    <definedName name="_xlnm.Print_Area" localSheetId="5">'Numa BL-LN'!$A$1:$I$77</definedName>
    <definedName name="_xlnm.Print_Area" localSheetId="7">'Plano JO-IN'!$A$1:$I$77</definedName>
    <definedName name="_xlnm.Print_Area" localSheetId="10">'Unionville-Udell UN-UD'!$A$1:$I$77</definedName>
    <definedName name="_xlnm.Print_Area" localSheetId="11">'VM-DG-SH'!$A$1:$I$77</definedName>
    <definedName name="_xlnm.Print_Titles" localSheetId="0">Totals!$5:$5</definedName>
  </definedNames>
  <calcPr calcId="162913"/>
  <pivotCaches>
    <pivotCache cacheId="0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0" i="30" l="1"/>
  <c r="Q300" i="30" s="1"/>
  <c r="P291" i="30"/>
  <c r="Q291" i="30" s="1"/>
  <c r="P278" i="30"/>
  <c r="Q278" i="30" s="1"/>
  <c r="P279" i="30"/>
  <c r="Q279" i="30"/>
  <c r="P280" i="30"/>
  <c r="Q280" i="30"/>
  <c r="P281" i="30"/>
  <c r="Q281" i="30" s="1"/>
  <c r="P282" i="30"/>
  <c r="Q282" i="30" s="1"/>
  <c r="P283" i="30"/>
  <c r="Q283" i="30"/>
  <c r="P284" i="30"/>
  <c r="Q284" i="30"/>
  <c r="Q263" i="30"/>
  <c r="P265" i="30"/>
  <c r="Q265" i="30" s="1"/>
  <c r="P264" i="30"/>
  <c r="Q264" i="30" s="1"/>
  <c r="P263" i="30"/>
  <c r="P262" i="30"/>
  <c r="Q262" i="30" s="1"/>
  <c r="P255" i="30"/>
  <c r="Q255" i="30" s="1"/>
  <c r="P248" i="30"/>
  <c r="Q248" i="30" s="1"/>
  <c r="P223" i="30"/>
  <c r="P222" i="30"/>
  <c r="P221" i="30"/>
  <c r="P214" i="30"/>
  <c r="Q214" i="30" s="1"/>
  <c r="P199" i="30"/>
  <c r="Q199" i="30" s="1"/>
  <c r="P200" i="30"/>
  <c r="Q200" i="30" s="1"/>
  <c r="P201" i="30"/>
  <c r="Q201" i="30" s="1"/>
  <c r="P202" i="30"/>
  <c r="Q202" i="30" s="1"/>
  <c r="P203" i="30"/>
  <c r="Q203" i="30" s="1"/>
  <c r="P204" i="30"/>
  <c r="Q204" i="30" s="1"/>
  <c r="P205" i="30"/>
  <c r="Q205" i="30" s="1"/>
  <c r="P206" i="30"/>
  <c r="Q206" i="30" s="1"/>
  <c r="P207" i="30"/>
  <c r="Q207" i="30" s="1"/>
  <c r="P208" i="30"/>
  <c r="Q208" i="30" s="1"/>
  <c r="P407" i="34"/>
  <c r="P193" i="30"/>
  <c r="Q193" i="30" s="1"/>
  <c r="P183" i="30"/>
  <c r="Q183" i="30" s="1"/>
  <c r="P184" i="30"/>
  <c r="Q184" i="30" s="1"/>
  <c r="P185" i="30"/>
  <c r="Q185" i="30" s="1"/>
  <c r="P186" i="30"/>
  <c r="Q186" i="30" s="1"/>
  <c r="P187" i="30"/>
  <c r="Q187" i="30" s="1"/>
  <c r="N189" i="30"/>
  <c r="P189" i="30" s="1"/>
  <c r="P175" i="30"/>
  <c r="Q175" i="30" s="1"/>
  <c r="P176" i="30"/>
  <c r="Q176" i="30" s="1"/>
  <c r="P177" i="30"/>
  <c r="Q177" i="30" s="1"/>
  <c r="P178" i="30"/>
  <c r="Q178" i="30" s="1"/>
  <c r="P158" i="30"/>
  <c r="Q158" i="30" s="1"/>
  <c r="P159" i="30"/>
  <c r="Q159" i="30" s="1"/>
  <c r="P160" i="30"/>
  <c r="Q160" i="30" s="1"/>
  <c r="P161" i="30"/>
  <c r="Q161" i="30" s="1"/>
  <c r="P162" i="30"/>
  <c r="Q162" i="30" s="1"/>
  <c r="P163" i="30"/>
  <c r="Q163" i="30" s="1"/>
  <c r="P164" i="30"/>
  <c r="Q164" i="30" s="1"/>
  <c r="P165" i="30"/>
  <c r="Q165" i="30" s="1"/>
  <c r="P166" i="30"/>
  <c r="Q166" i="30" s="1"/>
  <c r="P167" i="30"/>
  <c r="Q167" i="30" s="1"/>
  <c r="P168" i="30"/>
  <c r="Q168" i="30" s="1"/>
  <c r="P169" i="30"/>
  <c r="Q169" i="30" s="1"/>
  <c r="P138" i="30"/>
  <c r="Q138" i="30" s="1"/>
  <c r="P139" i="30"/>
  <c r="Q139" i="30" s="1"/>
  <c r="P140" i="30"/>
  <c r="Q140" i="30" s="1"/>
  <c r="P103" i="30"/>
  <c r="Q103" i="30" s="1"/>
  <c r="H122" i="30"/>
  <c r="P123" i="30"/>
  <c r="Q123" i="30" s="1"/>
  <c r="H124" i="30"/>
  <c r="P124" i="30" s="1"/>
  <c r="Q124" i="30" s="1"/>
  <c r="N125" i="30"/>
  <c r="P125" i="30" s="1"/>
  <c r="Q125" i="30" s="1"/>
  <c r="H115" i="30"/>
  <c r="P115" i="30" s="1"/>
  <c r="Q115" i="30" s="1"/>
  <c r="P116" i="30"/>
  <c r="Q116" i="30" s="1"/>
  <c r="P82" i="30"/>
  <c r="Q82" i="30" s="1"/>
  <c r="P83" i="30"/>
  <c r="Q83" i="30" s="1"/>
  <c r="P102" i="30"/>
  <c r="Q102" i="30" s="1"/>
  <c r="S209" i="30"/>
  <c r="S210" i="30" s="1"/>
  <c r="S180" i="30"/>
  <c r="S170" i="30"/>
  <c r="S171" i="30" s="1"/>
  <c r="S142" i="30"/>
  <c r="S127" i="30"/>
  <c r="S119" i="30"/>
  <c r="P122" i="30" l="1"/>
  <c r="Q122" i="30" s="1"/>
  <c r="Q385" i="34"/>
  <c r="Q139" i="34"/>
  <c r="P268" i="34"/>
  <c r="N363" i="30"/>
  <c r="N357" i="30"/>
  <c r="N351" i="30"/>
  <c r="N345" i="30"/>
  <c r="N340" i="30"/>
  <c r="N335" i="30"/>
  <c r="N330" i="30"/>
  <c r="N324" i="30"/>
  <c r="N319" i="30"/>
  <c r="N314" i="30"/>
  <c r="N309" i="30"/>
  <c r="N303" i="30"/>
  <c r="N294" i="30"/>
  <c r="N195" i="30"/>
  <c r="N78" i="30"/>
  <c r="N72" i="30"/>
  <c r="N66" i="30"/>
  <c r="N59" i="30"/>
  <c r="N49" i="30"/>
  <c r="N43" i="30"/>
  <c r="N35" i="30"/>
  <c r="N28" i="30"/>
  <c r="Q257" i="34" l="1"/>
  <c r="Q258" i="34"/>
  <c r="Q259" i="34"/>
  <c r="Q260" i="34"/>
  <c r="Q261" i="34"/>
  <c r="Q262" i="34"/>
  <c r="Q263" i="34"/>
  <c r="Q264" i="34"/>
  <c r="Q265" i="34"/>
  <c r="Q266" i="34"/>
  <c r="Q267" i="34"/>
  <c r="Q283" i="34"/>
  <c r="Q272" i="34"/>
  <c r="Q273" i="34"/>
  <c r="Q284" i="34"/>
  <c r="Q271" i="34"/>
  <c r="Q269" i="34"/>
  <c r="Q285" i="34"/>
  <c r="Q286" i="34"/>
  <c r="Q274" i="34"/>
  <c r="Q275" i="34"/>
  <c r="Q287" i="34"/>
  <c r="Q288" i="34"/>
  <c r="Q289" i="34"/>
  <c r="Q290" i="34"/>
  <c r="Q291" i="34"/>
  <c r="Q292" i="34"/>
  <c r="Q293" i="34"/>
  <c r="Q294" i="34"/>
  <c r="Q295" i="34"/>
  <c r="Q276" i="34"/>
  <c r="Q296" i="34"/>
  <c r="Q297" i="34"/>
  <c r="Q298" i="34"/>
  <c r="Q299" i="34"/>
  <c r="Q300" i="34"/>
  <c r="Q301" i="34"/>
  <c r="Q302" i="34"/>
  <c r="Q303" i="34"/>
  <c r="Q304" i="34"/>
  <c r="Q305" i="34"/>
  <c r="Q306" i="34"/>
  <c r="Q307" i="34"/>
  <c r="Q308" i="34"/>
  <c r="Q309" i="34"/>
  <c r="Q310" i="34"/>
  <c r="Q311" i="34"/>
  <c r="Q312" i="34"/>
  <c r="Q313" i="34"/>
  <c r="Q314" i="34"/>
  <c r="Q315" i="34"/>
  <c r="Q316" i="34"/>
  <c r="Q317" i="34"/>
  <c r="Q318" i="34"/>
  <c r="Q278" i="34"/>
  <c r="Q279" i="34"/>
  <c r="Q319" i="34"/>
  <c r="Q320" i="34"/>
  <c r="Q321" i="34"/>
  <c r="Q322" i="34"/>
  <c r="Q323" i="34"/>
  <c r="Q324" i="34"/>
  <c r="Q325" i="34"/>
  <c r="Q326" i="34"/>
  <c r="Q327" i="34"/>
  <c r="Q328" i="34"/>
  <c r="Q329" i="34"/>
  <c r="Q330" i="34"/>
  <c r="Q331" i="34"/>
  <c r="Q332" i="34"/>
  <c r="Q333" i="34"/>
  <c r="Q281" i="34"/>
  <c r="Q334" i="34"/>
  <c r="Q335" i="34"/>
  <c r="Q336" i="34"/>
  <c r="Q337" i="34"/>
  <c r="Q338" i="34"/>
  <c r="Q282" i="34"/>
  <c r="Q339" i="34"/>
  <c r="Q340" i="34"/>
  <c r="Q341" i="34"/>
  <c r="Q342" i="34"/>
  <c r="Q343" i="34"/>
  <c r="Q344" i="34"/>
  <c r="Q345" i="34"/>
  <c r="Q346" i="34"/>
  <c r="Q347" i="34"/>
  <c r="Q348" i="34"/>
  <c r="Q349" i="34"/>
  <c r="Q350" i="34"/>
  <c r="Q351" i="34"/>
  <c r="Q81" i="34"/>
  <c r="Q82" i="34"/>
  <c r="Q83" i="34"/>
  <c r="Q84" i="34"/>
  <c r="Q85" i="34"/>
  <c r="Q86" i="34"/>
  <c r="Q87" i="34"/>
  <c r="Q88" i="34"/>
  <c r="Q89" i="34"/>
  <c r="Q90" i="34"/>
  <c r="Q91" i="34"/>
  <c r="Q92" i="34"/>
  <c r="Q93" i="34"/>
  <c r="Q94" i="34"/>
  <c r="Q95" i="34"/>
  <c r="Q96" i="34"/>
  <c r="Q97" i="34"/>
  <c r="Q98" i="34"/>
  <c r="Q99" i="34"/>
  <c r="Q6" i="34" l="1"/>
  <c r="Q7" i="34"/>
  <c r="Q8" i="34"/>
  <c r="Q9" i="34"/>
  <c r="Q10" i="34"/>
  <c r="Q11" i="34"/>
  <c r="Q12" i="34"/>
  <c r="Q13" i="34"/>
  <c r="Q14" i="34"/>
  <c r="Q15" i="34"/>
  <c r="Q16" i="34"/>
  <c r="Q17" i="34"/>
  <c r="Q18" i="34"/>
  <c r="Q19" i="34"/>
  <c r="Q20" i="34"/>
  <c r="Q21" i="34"/>
  <c r="Q22" i="34"/>
  <c r="Q23" i="34"/>
  <c r="Q24" i="34"/>
  <c r="Q25" i="34"/>
  <c r="Q26" i="34"/>
  <c r="Q27" i="34"/>
  <c r="Q28" i="34"/>
  <c r="Q29" i="34"/>
  <c r="Q30" i="34"/>
  <c r="Q31" i="34"/>
  <c r="Q32" i="34"/>
  <c r="Q33" i="34"/>
  <c r="Q34" i="34"/>
  <c r="Q35" i="34"/>
  <c r="Q36" i="34"/>
  <c r="Q37" i="34"/>
  <c r="Q38" i="34"/>
  <c r="Q39" i="34"/>
  <c r="Q41" i="34"/>
  <c r="Q42" i="34"/>
  <c r="Q43" i="34"/>
  <c r="Q44" i="34"/>
  <c r="Q45" i="34"/>
  <c r="Q46" i="34"/>
  <c r="Q47" i="34"/>
  <c r="Q48" i="34"/>
  <c r="Q49" i="34"/>
  <c r="Q51" i="34"/>
  <c r="Q52" i="34"/>
  <c r="Q53" i="34"/>
  <c r="Q54" i="34"/>
  <c r="Q55" i="34"/>
  <c r="Q56" i="34"/>
  <c r="Q57" i="34"/>
  <c r="Q58" i="34"/>
  <c r="Q59" i="34"/>
  <c r="Q60" i="34"/>
  <c r="Q61" i="34"/>
  <c r="Q62" i="34"/>
  <c r="Q63" i="34"/>
  <c r="Q65" i="34"/>
  <c r="Q66" i="34"/>
  <c r="Q67" i="34"/>
  <c r="Q68" i="34"/>
  <c r="Q69" i="34"/>
  <c r="Q70" i="34"/>
  <c r="Q71" i="34"/>
  <c r="Q72" i="34"/>
  <c r="Q73" i="34"/>
  <c r="Q74" i="34"/>
  <c r="Q75" i="34"/>
  <c r="Q76" i="34"/>
  <c r="Q77" i="34"/>
  <c r="Q78" i="34"/>
  <c r="Q79" i="34"/>
  <c r="Q80" i="34"/>
  <c r="Q100" i="34"/>
  <c r="Q101" i="34"/>
  <c r="Q102" i="34"/>
  <c r="Q103" i="34"/>
  <c r="Q104" i="34"/>
  <c r="Q105" i="34"/>
  <c r="Q106" i="34"/>
  <c r="Q107" i="34"/>
  <c r="Q108" i="34"/>
  <c r="Q109" i="34"/>
  <c r="Q110" i="34"/>
  <c r="Q111" i="34"/>
  <c r="Q112" i="34"/>
  <c r="Q113" i="34"/>
  <c r="Q114" i="34"/>
  <c r="Q115" i="34"/>
  <c r="Q116" i="34"/>
  <c r="Q117" i="34"/>
  <c r="Q118" i="34"/>
  <c r="Q119" i="34"/>
  <c r="Q120" i="34"/>
  <c r="Q122" i="34"/>
  <c r="Q123" i="34"/>
  <c r="Q124" i="34"/>
  <c r="Q125" i="34"/>
  <c r="Q126" i="34"/>
  <c r="Q127" i="34"/>
  <c r="Q128" i="34"/>
  <c r="Q129" i="34"/>
  <c r="Q130" i="34"/>
  <c r="Q131" i="34"/>
  <c r="Q132" i="34"/>
  <c r="Q133" i="34"/>
  <c r="Q134" i="34"/>
  <c r="Q135" i="34"/>
  <c r="Q136" i="34"/>
  <c r="Q137" i="34"/>
  <c r="Q138" i="34"/>
  <c r="Q140" i="34"/>
  <c r="Q141" i="34"/>
  <c r="Q142" i="34"/>
  <c r="Q143" i="34"/>
  <c r="Q144" i="34"/>
  <c r="Q145" i="34"/>
  <c r="Q146" i="34"/>
  <c r="Q147" i="34"/>
  <c r="Q148" i="34"/>
  <c r="Q149" i="34"/>
  <c r="Q150" i="34"/>
  <c r="Q151" i="34"/>
  <c r="Q152" i="34"/>
  <c r="Q154" i="34"/>
  <c r="Q155" i="34"/>
  <c r="Q156" i="34"/>
  <c r="Q157" i="34"/>
  <c r="Q158" i="34"/>
  <c r="Q159" i="34"/>
  <c r="Q161" i="34"/>
  <c r="Q162" i="34"/>
  <c r="Q163" i="34"/>
  <c r="Q164" i="34"/>
  <c r="Q165" i="34"/>
  <c r="Q166" i="34"/>
  <c r="Q167" i="34"/>
  <c r="Q168" i="34"/>
  <c r="Q169" i="34"/>
  <c r="Q170" i="34"/>
  <c r="Q171" i="34"/>
  <c r="Q172" i="34"/>
  <c r="Q173" i="34"/>
  <c r="Q174" i="34"/>
  <c r="Q175" i="34"/>
  <c r="Q176" i="34"/>
  <c r="Q177" i="34"/>
  <c r="Q178" i="34"/>
  <c r="Q179" i="34"/>
  <c r="Q181" i="34"/>
  <c r="Q182" i="34"/>
  <c r="Q183" i="34"/>
  <c r="Q184" i="34"/>
  <c r="Q185" i="34"/>
  <c r="Q187" i="34"/>
  <c r="Q196" i="34"/>
  <c r="Q208" i="34"/>
  <c r="Q190" i="34"/>
  <c r="Q209" i="34"/>
  <c r="Q210" i="34"/>
  <c r="Q211" i="34"/>
  <c r="Q212" i="34"/>
  <c r="Q197" i="34"/>
  <c r="Q213" i="34"/>
  <c r="Q214" i="34"/>
  <c r="Q215" i="34"/>
  <c r="Q216" i="34"/>
  <c r="Q217" i="34"/>
  <c r="Q218" i="34"/>
  <c r="Q219" i="34"/>
  <c r="Q220" i="34"/>
  <c r="Q221" i="34"/>
  <c r="Q222" i="34"/>
  <c r="Q223" i="34"/>
  <c r="Q224" i="34"/>
  <c r="Q225" i="34"/>
  <c r="Q226" i="34"/>
  <c r="Q227" i="34"/>
  <c r="Q228" i="34"/>
  <c r="Q200" i="34"/>
  <c r="Q229" i="34"/>
  <c r="Q230" i="34"/>
  <c r="Q231" i="34"/>
  <c r="Q232" i="34"/>
  <c r="Q233" i="34"/>
  <c r="Q195" i="34"/>
  <c r="Q234" i="34"/>
  <c r="Q235" i="34"/>
  <c r="Q236" i="34"/>
  <c r="Q237" i="34"/>
  <c r="Q201" i="34"/>
  <c r="Q238" i="34"/>
  <c r="Q239" i="34"/>
  <c r="Q202" i="34"/>
  <c r="Q240" i="34"/>
  <c r="Q241" i="34"/>
  <c r="Q242" i="34"/>
  <c r="Q243" i="34"/>
  <c r="Q244" i="34"/>
  <c r="Q203" i="34"/>
  <c r="Q245" i="34"/>
  <c r="Q246" i="34"/>
  <c r="Q204" i="34"/>
  <c r="Q205" i="34"/>
  <c r="Q247" i="34"/>
  <c r="Q248" i="34"/>
  <c r="Q249" i="34"/>
  <c r="Q193" i="34"/>
  <c r="Q206" i="34"/>
  <c r="Q250" i="34"/>
  <c r="Q251" i="34"/>
  <c r="Q252" i="34"/>
  <c r="Q253" i="34"/>
  <c r="Q207" i="34"/>
  <c r="Q254" i="34"/>
  <c r="Q255" i="34"/>
  <c r="Q256" i="34"/>
  <c r="Q352" i="34"/>
  <c r="Q353" i="34"/>
  <c r="Q354" i="34"/>
  <c r="Q355" i="34"/>
  <c r="Q356" i="34"/>
  <c r="Q357" i="34"/>
  <c r="Q358" i="34"/>
  <c r="Q359" i="34"/>
  <c r="Q362" i="34"/>
  <c r="Q363" i="34"/>
  <c r="Q364" i="34"/>
  <c r="Q365" i="34"/>
  <c r="Q367" i="34"/>
  <c r="Q368" i="34"/>
  <c r="Q369" i="34"/>
  <c r="Q370" i="34"/>
  <c r="Q371" i="34"/>
  <c r="Q372" i="34"/>
  <c r="Q373" i="34"/>
  <c r="Q374" i="34"/>
  <c r="Q375" i="34"/>
  <c r="Q376" i="34"/>
  <c r="Q377" i="34"/>
  <c r="Q378" i="34"/>
  <c r="Q379" i="34"/>
  <c r="Q380" i="34"/>
  <c r="Q381" i="34"/>
  <c r="Q382" i="34"/>
  <c r="Q383" i="34"/>
  <c r="Q384" i="34"/>
  <c r="Q386" i="34"/>
  <c r="Q387" i="34"/>
  <c r="Q388" i="34"/>
  <c r="Q389" i="34"/>
  <c r="Q390" i="34"/>
  <c r="Q391" i="34"/>
  <c r="Q392" i="34"/>
  <c r="Q393" i="34"/>
  <c r="Q394" i="34"/>
  <c r="Q395" i="34"/>
  <c r="Q396" i="34"/>
  <c r="Q397" i="34"/>
  <c r="Q398" i="34"/>
  <c r="Q399" i="34"/>
  <c r="Q400" i="34"/>
  <c r="Q401" i="34"/>
  <c r="Q402" i="34"/>
  <c r="Q403" i="34"/>
  <c r="Q404" i="34"/>
  <c r="Q405" i="34"/>
  <c r="Q406" i="34"/>
  <c r="Q408" i="34"/>
  <c r="Q409" i="34"/>
  <c r="Q410" i="34"/>
  <c r="Q411" i="34"/>
  <c r="Q412" i="34"/>
  <c r="Q413" i="34"/>
  <c r="Q414" i="34"/>
  <c r="Q415" i="34"/>
  <c r="Q416" i="34"/>
  <c r="Q417" i="34"/>
  <c r="Q418" i="34"/>
  <c r="Q419" i="34"/>
  <c r="Q420" i="34"/>
  <c r="Q421" i="34"/>
  <c r="Q422" i="34"/>
  <c r="Q424" i="34"/>
  <c r="Q425" i="34"/>
  <c r="Q426" i="34"/>
  <c r="Q427" i="34"/>
  <c r="Q428" i="34"/>
  <c r="Q429" i="34"/>
  <c r="Q430" i="34"/>
  <c r="Q431" i="34"/>
  <c r="Q432" i="34"/>
  <c r="Q433" i="34"/>
  <c r="Q434" i="34"/>
  <c r="Q435" i="34"/>
  <c r="Q436" i="34"/>
  <c r="Q437" i="34"/>
  <c r="Q438" i="34"/>
  <c r="Q439" i="34"/>
  <c r="Q440" i="34"/>
  <c r="Q441" i="34"/>
  <c r="Q442" i="34"/>
  <c r="Q5" i="34"/>
  <c r="P180" i="34"/>
  <c r="Q180" i="34" s="1"/>
  <c r="P270" i="34"/>
  <c r="Q270" i="34" s="1"/>
  <c r="P277" i="34"/>
  <c r="Q277" i="34" s="1"/>
  <c r="P280" i="34"/>
  <c r="Q280" i="34" s="1"/>
  <c r="P189" i="34"/>
  <c r="Q189" i="34" s="1"/>
  <c r="P199" i="34"/>
  <c r="Q199" i="34" s="1"/>
  <c r="P191" i="34"/>
  <c r="Q191" i="34" s="1"/>
  <c r="P188" i="34"/>
  <c r="Q188" i="34" s="1"/>
  <c r="P198" i="34"/>
  <c r="Q198" i="34" s="1"/>
  <c r="P194" i="34"/>
  <c r="Q194" i="34" s="1"/>
  <c r="P192" i="34"/>
  <c r="Q192" i="34" s="1"/>
  <c r="P423" i="34"/>
  <c r="Q423" i="34" s="1"/>
  <c r="Q407" i="34"/>
  <c r="P366" i="34"/>
  <c r="Q366" i="34" s="1"/>
  <c r="P361" i="34"/>
  <c r="Q361" i="34" s="1"/>
  <c r="P360" i="34"/>
  <c r="Q360" i="34" s="1"/>
  <c r="P186" i="34"/>
  <c r="Q186" i="34" s="1"/>
  <c r="P153" i="34"/>
  <c r="Q153" i="34" s="1"/>
  <c r="P160" i="34"/>
  <c r="Q160" i="34" s="1"/>
  <c r="P121" i="34"/>
  <c r="Q121" i="34" s="1"/>
  <c r="P64" i="34"/>
  <c r="Q64" i="34" s="1"/>
  <c r="P40" i="34"/>
  <c r="Q40" i="34" s="1"/>
  <c r="P50" i="34"/>
  <c r="Q50" i="34" s="1"/>
  <c r="Q268" i="34" l="1"/>
  <c r="P2" i="34"/>
  <c r="O2" i="34"/>
  <c r="N2" i="34"/>
  <c r="M2" i="34"/>
  <c r="L2" i="34"/>
  <c r="K2" i="34"/>
  <c r="J2" i="34"/>
  <c r="I2" i="34"/>
  <c r="H2" i="34"/>
  <c r="G2" i="34"/>
  <c r="F2" i="34"/>
  <c r="E2" i="34"/>
  <c r="D2" i="34"/>
  <c r="Q573" i="34"/>
  <c r="Q572" i="34"/>
  <c r="Q571" i="34"/>
  <c r="Q570" i="34"/>
  <c r="Q569" i="34"/>
  <c r="Q568" i="34"/>
  <c r="Q567" i="34"/>
  <c r="Q566" i="34"/>
  <c r="Q565" i="34"/>
  <c r="Q564" i="34"/>
  <c r="Q563" i="34"/>
  <c r="Q562" i="34"/>
  <c r="Q561" i="34"/>
  <c r="Q560" i="34"/>
  <c r="Q559" i="34"/>
  <c r="Q558" i="34"/>
  <c r="Q557" i="34"/>
  <c r="Q556" i="34"/>
  <c r="Q555" i="34"/>
  <c r="Q554" i="34"/>
  <c r="Q553" i="34"/>
  <c r="Q552" i="34"/>
  <c r="Q551" i="34"/>
  <c r="Q550" i="34"/>
  <c r="Q549" i="34"/>
  <c r="Q548" i="34"/>
  <c r="Q547" i="34"/>
  <c r="Q546" i="34"/>
  <c r="Q545" i="34"/>
  <c r="Q544" i="34"/>
  <c r="Q543" i="34"/>
  <c r="Q542" i="34"/>
  <c r="Q541" i="34"/>
  <c r="Q540" i="34"/>
  <c r="Q539" i="34"/>
  <c r="Q538" i="34"/>
  <c r="Q537" i="34"/>
  <c r="Q536" i="34"/>
  <c r="Q535" i="34"/>
  <c r="Q534" i="34"/>
  <c r="Q533" i="34"/>
  <c r="Q532" i="34"/>
  <c r="Q531" i="34"/>
  <c r="Q530" i="34"/>
  <c r="Q529" i="34"/>
  <c r="Q528" i="34"/>
  <c r="Q527" i="34"/>
  <c r="Q526" i="34"/>
  <c r="Q525" i="34"/>
  <c r="Q524" i="34"/>
  <c r="Q523" i="34"/>
  <c r="Q522" i="34"/>
  <c r="Q521" i="34"/>
  <c r="Q520" i="34"/>
  <c r="Q519" i="34"/>
  <c r="Q518" i="34"/>
  <c r="Q517" i="34"/>
  <c r="Q516" i="34"/>
  <c r="Q515" i="34"/>
  <c r="Q514" i="34"/>
  <c r="Q513" i="34"/>
  <c r="Q512" i="34"/>
  <c r="Q511" i="34"/>
  <c r="Q510" i="34"/>
  <c r="Q509" i="34"/>
  <c r="Q508" i="34"/>
  <c r="Q507" i="34"/>
  <c r="Q506" i="34"/>
  <c r="Q505" i="34"/>
  <c r="Q504" i="34"/>
  <c r="Q503" i="34"/>
  <c r="Q502" i="34"/>
  <c r="Q501" i="34"/>
  <c r="Q500" i="34"/>
  <c r="Q499" i="34"/>
  <c r="Q498" i="34"/>
  <c r="Q497" i="34"/>
  <c r="Q496" i="34"/>
  <c r="Q495" i="34"/>
  <c r="Q494" i="34"/>
  <c r="Q493" i="34"/>
  <c r="Q492" i="34"/>
  <c r="Q491" i="34"/>
  <c r="Q490" i="34"/>
  <c r="Q489" i="34"/>
  <c r="Q488" i="34"/>
  <c r="Q487" i="34"/>
  <c r="Q486" i="34"/>
  <c r="Q485" i="34"/>
  <c r="Q484" i="34"/>
  <c r="Q483" i="34"/>
  <c r="Q482" i="34"/>
  <c r="Q481" i="34"/>
  <c r="Q480" i="34"/>
  <c r="Q479" i="34"/>
  <c r="Q478" i="34"/>
  <c r="Q477" i="34"/>
  <c r="Q476" i="34"/>
  <c r="Q475" i="34"/>
  <c r="Q474" i="34"/>
  <c r="Q473" i="34"/>
  <c r="Q472" i="34"/>
  <c r="Q471" i="34"/>
  <c r="Q470" i="34"/>
  <c r="Q469" i="34"/>
  <c r="Q468" i="34"/>
  <c r="Q467" i="34"/>
  <c r="Q466" i="34"/>
  <c r="Q465" i="34"/>
  <c r="Q464" i="34"/>
  <c r="Q463" i="34"/>
  <c r="Q462" i="34"/>
  <c r="Q461" i="34"/>
  <c r="Q460" i="34"/>
  <c r="Q459" i="34"/>
  <c r="Q458" i="34"/>
  <c r="Q457" i="34"/>
  <c r="Q456" i="34"/>
  <c r="Q455" i="34"/>
  <c r="Q454" i="34"/>
  <c r="Q453" i="34"/>
  <c r="Q452" i="34"/>
  <c r="Q451" i="34"/>
  <c r="Q450" i="34"/>
  <c r="Q449" i="34"/>
  <c r="Q448" i="34"/>
  <c r="Q447" i="34"/>
  <c r="Q446" i="34"/>
  <c r="Q445" i="34"/>
  <c r="Q444" i="34"/>
  <c r="Q443" i="34"/>
  <c r="P3" i="34"/>
  <c r="O3" i="34"/>
  <c r="N3" i="34"/>
  <c r="M3" i="34"/>
  <c r="L3" i="34"/>
  <c r="K3" i="34"/>
  <c r="J3" i="34"/>
  <c r="I3" i="34"/>
  <c r="H3" i="34"/>
  <c r="G3" i="34"/>
  <c r="F3" i="34"/>
  <c r="E3" i="34"/>
  <c r="D3" i="34"/>
  <c r="Q2" i="34" l="1"/>
  <c r="Q3" i="34"/>
  <c r="N350" i="30"/>
  <c r="N334" i="30"/>
  <c r="N329" i="30"/>
  <c r="N313" i="30"/>
  <c r="N112" i="30"/>
  <c r="N106" i="30"/>
  <c r="N99" i="30"/>
  <c r="N251" i="30"/>
  <c r="N225" i="30"/>
  <c r="N217" i="30"/>
  <c r="N244" i="30"/>
  <c r="N238" i="30"/>
  <c r="N232" i="30"/>
  <c r="N134" i="30"/>
  <c r="N148" i="30"/>
  <c r="N142" i="30"/>
  <c r="N154" i="30"/>
  <c r="N86" i="30"/>
  <c r="N267" i="30"/>
  <c r="N258" i="30"/>
  <c r="N286" i="30"/>
  <c r="N274" i="30"/>
  <c r="N210" i="30"/>
  <c r="N93" i="30"/>
  <c r="N180" i="30"/>
  <c r="N171" i="30"/>
  <c r="N127" i="30"/>
  <c r="N119" i="30"/>
  <c r="N65" i="30"/>
  <c r="N58" i="30"/>
  <c r="N34" i="30"/>
  <c r="N27" i="30"/>
  <c r="N19" i="30"/>
  <c r="N18" i="30"/>
  <c r="P363" i="30"/>
  <c r="Q363" i="30" s="1"/>
  <c r="N318" i="30"/>
  <c r="N194" i="30"/>
  <c r="N111" i="30"/>
  <c r="N153" i="30"/>
  <c r="N209" i="30"/>
  <c r="N92" i="30"/>
  <c r="N118" i="30"/>
  <c r="P362" i="30"/>
  <c r="Q362" i="30" s="1"/>
  <c r="B3" i="30" l="1"/>
  <c r="C3" i="30"/>
  <c r="D3" i="30"/>
  <c r="E3" i="30"/>
  <c r="F3" i="30"/>
  <c r="G3" i="30"/>
  <c r="H3" i="30"/>
  <c r="I3" i="30"/>
  <c r="J3" i="30"/>
  <c r="K3" i="30"/>
  <c r="L3" i="30"/>
  <c r="M3" i="30"/>
  <c r="B8" i="30"/>
  <c r="C8" i="30"/>
  <c r="D8" i="30"/>
  <c r="E8" i="30"/>
  <c r="F8" i="30"/>
  <c r="G8" i="30"/>
  <c r="H8" i="30"/>
  <c r="I8" i="30"/>
  <c r="J8" i="30"/>
  <c r="K8" i="30"/>
  <c r="L8" i="30"/>
  <c r="M8" i="30"/>
  <c r="B9" i="30"/>
  <c r="C9" i="30"/>
  <c r="D9" i="30"/>
  <c r="E9" i="30"/>
  <c r="F9" i="30"/>
  <c r="G9" i="30"/>
  <c r="H9" i="30"/>
  <c r="I9" i="30"/>
  <c r="J9" i="30"/>
  <c r="K9" i="30"/>
  <c r="L9" i="30"/>
  <c r="M9" i="30"/>
  <c r="B10" i="30"/>
  <c r="C10" i="30"/>
  <c r="D10" i="30"/>
  <c r="E10" i="30"/>
  <c r="F10" i="30"/>
  <c r="G10" i="30"/>
  <c r="H10" i="30"/>
  <c r="I10" i="30"/>
  <c r="J10" i="30"/>
  <c r="K10" i="30"/>
  <c r="L10" i="30"/>
  <c r="M10" i="30"/>
  <c r="B11" i="30"/>
  <c r="C11" i="30"/>
  <c r="D11" i="30"/>
  <c r="E11" i="30"/>
  <c r="F11" i="30"/>
  <c r="G11" i="30"/>
  <c r="H11" i="30"/>
  <c r="I11" i="30"/>
  <c r="J11" i="30"/>
  <c r="K11" i="30"/>
  <c r="L11" i="30"/>
  <c r="M11" i="30"/>
  <c r="B12" i="30"/>
  <c r="C12" i="30"/>
  <c r="D12" i="30"/>
  <c r="E12" i="30"/>
  <c r="F12" i="30"/>
  <c r="G12" i="30"/>
  <c r="H12" i="30"/>
  <c r="I12" i="30"/>
  <c r="J12" i="30"/>
  <c r="K12" i="30"/>
  <c r="L12" i="30"/>
  <c r="M12" i="30"/>
  <c r="B13" i="30"/>
  <c r="C13" i="30"/>
  <c r="D13" i="30"/>
  <c r="E13" i="30"/>
  <c r="F13" i="30"/>
  <c r="G13" i="30"/>
  <c r="H13" i="30"/>
  <c r="I13" i="30"/>
  <c r="J13" i="30"/>
  <c r="K13" i="30"/>
  <c r="L13" i="30"/>
  <c r="M13" i="30"/>
  <c r="B14" i="30"/>
  <c r="C14" i="30"/>
  <c r="D14" i="30"/>
  <c r="E14" i="30"/>
  <c r="F14" i="30"/>
  <c r="G14" i="30"/>
  <c r="H14" i="30"/>
  <c r="I14" i="30"/>
  <c r="J14" i="30"/>
  <c r="K14" i="30"/>
  <c r="L14" i="30"/>
  <c r="M14" i="30"/>
  <c r="B15" i="30"/>
  <c r="C15" i="30"/>
  <c r="D15" i="30"/>
  <c r="E15" i="30"/>
  <c r="F15" i="30"/>
  <c r="G15" i="30"/>
  <c r="H15" i="30"/>
  <c r="I15" i="30"/>
  <c r="J15" i="30"/>
  <c r="K15" i="30"/>
  <c r="L15" i="30"/>
  <c r="M15" i="30"/>
  <c r="B16" i="30"/>
  <c r="C16" i="30"/>
  <c r="D16" i="30"/>
  <c r="E16" i="30"/>
  <c r="F16" i="30"/>
  <c r="G16" i="30"/>
  <c r="H16" i="30"/>
  <c r="I16" i="30"/>
  <c r="J16" i="30"/>
  <c r="K16" i="30"/>
  <c r="L16" i="30"/>
  <c r="M16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B23" i="30"/>
  <c r="C23" i="30"/>
  <c r="D23" i="30"/>
  <c r="E23" i="30"/>
  <c r="F23" i="30"/>
  <c r="G23" i="30"/>
  <c r="H23" i="30"/>
  <c r="I23" i="30"/>
  <c r="J23" i="30"/>
  <c r="K23" i="30"/>
  <c r="L23" i="30"/>
  <c r="M23" i="30"/>
  <c r="B24" i="30"/>
  <c r="C24" i="30"/>
  <c r="D24" i="30"/>
  <c r="E24" i="30"/>
  <c r="F24" i="30"/>
  <c r="G24" i="30"/>
  <c r="H24" i="30"/>
  <c r="I24" i="30"/>
  <c r="J24" i="30"/>
  <c r="K24" i="30"/>
  <c r="L24" i="30"/>
  <c r="M24" i="30"/>
  <c r="B25" i="30"/>
  <c r="C25" i="30"/>
  <c r="D25" i="30"/>
  <c r="E25" i="30"/>
  <c r="F25" i="30"/>
  <c r="G25" i="30"/>
  <c r="H25" i="30"/>
  <c r="I25" i="30"/>
  <c r="J25" i="30"/>
  <c r="K25" i="30"/>
  <c r="L25" i="30"/>
  <c r="M25" i="30"/>
  <c r="B26" i="30"/>
  <c r="C26" i="30"/>
  <c r="D26" i="30"/>
  <c r="E26" i="30"/>
  <c r="F26" i="30"/>
  <c r="G26" i="30"/>
  <c r="H26" i="30"/>
  <c r="I26" i="30"/>
  <c r="J26" i="30"/>
  <c r="K26" i="30"/>
  <c r="L26" i="30"/>
  <c r="M26" i="30"/>
  <c r="B31" i="30"/>
  <c r="C31" i="30"/>
  <c r="D31" i="30"/>
  <c r="E31" i="30"/>
  <c r="F31" i="30"/>
  <c r="G31" i="30"/>
  <c r="H31" i="30"/>
  <c r="I31" i="30"/>
  <c r="J31" i="30"/>
  <c r="K31" i="30"/>
  <c r="L31" i="30"/>
  <c r="M31" i="30"/>
  <c r="B32" i="30"/>
  <c r="C32" i="30"/>
  <c r="D32" i="30"/>
  <c r="E32" i="30"/>
  <c r="F32" i="30"/>
  <c r="G32" i="30"/>
  <c r="H32" i="30"/>
  <c r="I32" i="30"/>
  <c r="J32" i="30"/>
  <c r="K32" i="30"/>
  <c r="L32" i="30"/>
  <c r="M32" i="30"/>
  <c r="B33" i="30"/>
  <c r="C33" i="30"/>
  <c r="D33" i="30"/>
  <c r="E33" i="30"/>
  <c r="F33" i="30"/>
  <c r="G33" i="30"/>
  <c r="H33" i="30"/>
  <c r="I33" i="30"/>
  <c r="J33" i="30"/>
  <c r="K33" i="30"/>
  <c r="L33" i="30"/>
  <c r="M33" i="30"/>
  <c r="B39" i="30"/>
  <c r="C39" i="30"/>
  <c r="D39" i="30"/>
  <c r="E39" i="30"/>
  <c r="F39" i="30"/>
  <c r="G39" i="30"/>
  <c r="H39" i="30"/>
  <c r="I39" i="30"/>
  <c r="J39" i="30"/>
  <c r="K39" i="30"/>
  <c r="L39" i="30"/>
  <c r="M39" i="30"/>
  <c r="B40" i="30"/>
  <c r="C40" i="30"/>
  <c r="D40" i="30"/>
  <c r="E40" i="30"/>
  <c r="F40" i="30"/>
  <c r="G40" i="30"/>
  <c r="H40" i="30"/>
  <c r="I40" i="30"/>
  <c r="J40" i="30"/>
  <c r="K40" i="30"/>
  <c r="L40" i="30"/>
  <c r="M40" i="30"/>
  <c r="B41" i="30"/>
  <c r="C41" i="30"/>
  <c r="D41" i="30"/>
  <c r="E41" i="30"/>
  <c r="F41" i="30"/>
  <c r="G41" i="30"/>
  <c r="H41" i="30"/>
  <c r="I41" i="30"/>
  <c r="J41" i="30"/>
  <c r="K41" i="30"/>
  <c r="L41" i="30"/>
  <c r="M41" i="30"/>
  <c r="B46" i="30"/>
  <c r="C46" i="30"/>
  <c r="D46" i="30"/>
  <c r="E46" i="30"/>
  <c r="F46" i="30"/>
  <c r="G46" i="30"/>
  <c r="H46" i="30"/>
  <c r="I46" i="30"/>
  <c r="J46" i="30"/>
  <c r="K46" i="30"/>
  <c r="L46" i="30"/>
  <c r="M46" i="30"/>
  <c r="B47" i="30"/>
  <c r="C47" i="30"/>
  <c r="D47" i="30"/>
  <c r="E47" i="30"/>
  <c r="F47" i="30"/>
  <c r="G47" i="30"/>
  <c r="H47" i="30"/>
  <c r="I47" i="30"/>
  <c r="J47" i="30"/>
  <c r="K47" i="30"/>
  <c r="L47" i="30"/>
  <c r="M47" i="30"/>
  <c r="B53" i="30"/>
  <c r="C53" i="30"/>
  <c r="D53" i="30"/>
  <c r="E53" i="30"/>
  <c r="F53" i="30"/>
  <c r="G53" i="30"/>
  <c r="H53" i="30"/>
  <c r="I53" i="30"/>
  <c r="J53" i="30"/>
  <c r="K53" i="30"/>
  <c r="L53" i="30"/>
  <c r="M53" i="30"/>
  <c r="B54" i="30"/>
  <c r="C54" i="30"/>
  <c r="D54" i="30"/>
  <c r="E54" i="30"/>
  <c r="F54" i="30"/>
  <c r="G54" i="30"/>
  <c r="H54" i="30"/>
  <c r="I54" i="30"/>
  <c r="J54" i="30"/>
  <c r="K54" i="30"/>
  <c r="L54" i="30"/>
  <c r="M54" i="30"/>
  <c r="B55" i="30"/>
  <c r="C55" i="30"/>
  <c r="D55" i="30"/>
  <c r="E55" i="30"/>
  <c r="F55" i="30"/>
  <c r="G55" i="30"/>
  <c r="H55" i="30"/>
  <c r="I55" i="30"/>
  <c r="J55" i="30"/>
  <c r="K55" i="30"/>
  <c r="L55" i="30"/>
  <c r="M55" i="30"/>
  <c r="B56" i="30"/>
  <c r="C56" i="30"/>
  <c r="D56" i="30"/>
  <c r="E56" i="30"/>
  <c r="F56" i="30"/>
  <c r="G56" i="30"/>
  <c r="H56" i="30"/>
  <c r="I56" i="30"/>
  <c r="J56" i="30"/>
  <c r="K56" i="30"/>
  <c r="L56" i="30"/>
  <c r="M56" i="30"/>
  <c r="B57" i="30"/>
  <c r="C57" i="30"/>
  <c r="D57" i="30"/>
  <c r="E57" i="30"/>
  <c r="F57" i="30"/>
  <c r="G57" i="30"/>
  <c r="H57" i="30"/>
  <c r="I57" i="30"/>
  <c r="J57" i="30"/>
  <c r="K57" i="30"/>
  <c r="L57" i="30"/>
  <c r="M57" i="30"/>
  <c r="B62" i="30"/>
  <c r="C62" i="30"/>
  <c r="D62" i="30"/>
  <c r="E62" i="30"/>
  <c r="F62" i="30"/>
  <c r="G62" i="30"/>
  <c r="H62" i="30"/>
  <c r="I62" i="30"/>
  <c r="J62" i="30"/>
  <c r="K62" i="30"/>
  <c r="L62" i="30"/>
  <c r="M62" i="30"/>
  <c r="B63" i="30"/>
  <c r="C63" i="30"/>
  <c r="D63" i="30"/>
  <c r="E63" i="30"/>
  <c r="F63" i="30"/>
  <c r="G63" i="30"/>
  <c r="H63" i="30"/>
  <c r="I63" i="30"/>
  <c r="J63" i="30"/>
  <c r="K63" i="30"/>
  <c r="L63" i="30"/>
  <c r="M63" i="30"/>
  <c r="B64" i="30"/>
  <c r="C64" i="30"/>
  <c r="D64" i="30"/>
  <c r="E64" i="30"/>
  <c r="F64" i="30"/>
  <c r="G64" i="30"/>
  <c r="H64" i="30"/>
  <c r="I64" i="30"/>
  <c r="J64" i="30"/>
  <c r="K64" i="30"/>
  <c r="L64" i="30"/>
  <c r="M64" i="30"/>
  <c r="B69" i="30"/>
  <c r="C69" i="30"/>
  <c r="D69" i="30"/>
  <c r="E69" i="30"/>
  <c r="F69" i="30"/>
  <c r="G69" i="30"/>
  <c r="H69" i="30"/>
  <c r="I69" i="30"/>
  <c r="J69" i="30"/>
  <c r="K69" i="30"/>
  <c r="L69" i="30"/>
  <c r="M69" i="30"/>
  <c r="B70" i="30"/>
  <c r="C70" i="30"/>
  <c r="D70" i="30"/>
  <c r="E70" i="30"/>
  <c r="F70" i="30"/>
  <c r="G70" i="30"/>
  <c r="H70" i="30"/>
  <c r="I70" i="30"/>
  <c r="J70" i="30"/>
  <c r="K70" i="30"/>
  <c r="L70" i="30"/>
  <c r="M70" i="30"/>
  <c r="B75" i="30"/>
  <c r="C75" i="30"/>
  <c r="D75" i="30"/>
  <c r="E75" i="30"/>
  <c r="F75" i="30"/>
  <c r="G75" i="30"/>
  <c r="H75" i="30"/>
  <c r="I75" i="30"/>
  <c r="J75" i="30"/>
  <c r="K75" i="30"/>
  <c r="L75" i="30"/>
  <c r="M75" i="30"/>
  <c r="B76" i="30"/>
  <c r="C76" i="30"/>
  <c r="D76" i="30"/>
  <c r="E76" i="30"/>
  <c r="F76" i="30"/>
  <c r="G76" i="30"/>
  <c r="H76" i="30"/>
  <c r="I76" i="30"/>
  <c r="J76" i="30"/>
  <c r="K76" i="30"/>
  <c r="L76" i="30"/>
  <c r="M76" i="30"/>
  <c r="E81" i="30"/>
  <c r="F89" i="30"/>
  <c r="F90" i="30"/>
  <c r="F91" i="30"/>
  <c r="K96" i="30"/>
  <c r="K97" i="30"/>
  <c r="K109" i="30"/>
  <c r="K110" i="30"/>
  <c r="G130" i="30"/>
  <c r="G131" i="30"/>
  <c r="G132" i="30"/>
  <c r="G145" i="30"/>
  <c r="G146" i="30"/>
  <c r="E151" i="30"/>
  <c r="E152" i="30"/>
  <c r="K192" i="30"/>
  <c r="J213" i="30"/>
  <c r="J228" i="30"/>
  <c r="J229" i="30"/>
  <c r="J230" i="30"/>
  <c r="J235" i="30"/>
  <c r="J236" i="30"/>
  <c r="J241" i="30"/>
  <c r="J242" i="30"/>
  <c r="K247" i="30"/>
  <c r="L254" i="30"/>
  <c r="L256" i="30"/>
  <c r="P256" i="30" s="1"/>
  <c r="Q256" i="30" s="1"/>
  <c r="M270" i="30"/>
  <c r="M271" i="30"/>
  <c r="M272" i="30"/>
  <c r="B289" i="30"/>
  <c r="C289" i="30"/>
  <c r="D289" i="30"/>
  <c r="E289" i="30"/>
  <c r="F289" i="30"/>
  <c r="G289" i="30"/>
  <c r="H289" i="30"/>
  <c r="I289" i="30"/>
  <c r="J289" i="30"/>
  <c r="K289" i="30"/>
  <c r="L289" i="30"/>
  <c r="M289" i="30"/>
  <c r="B290" i="30"/>
  <c r="C290" i="30"/>
  <c r="D290" i="30"/>
  <c r="E290" i="30"/>
  <c r="F290" i="30"/>
  <c r="G290" i="30"/>
  <c r="H290" i="30"/>
  <c r="I290" i="30"/>
  <c r="J290" i="30"/>
  <c r="K290" i="30"/>
  <c r="L290" i="30"/>
  <c r="M290" i="30"/>
  <c r="B292" i="30"/>
  <c r="C292" i="30"/>
  <c r="D292" i="30"/>
  <c r="F292" i="30"/>
  <c r="G292" i="30"/>
  <c r="H292" i="30"/>
  <c r="I292" i="30"/>
  <c r="J292" i="30"/>
  <c r="K292" i="30"/>
  <c r="L292" i="30"/>
  <c r="M292" i="30"/>
  <c r="B297" i="30"/>
  <c r="C297" i="30"/>
  <c r="D297" i="30"/>
  <c r="E297" i="30"/>
  <c r="F297" i="30"/>
  <c r="G297" i="30"/>
  <c r="H297" i="30"/>
  <c r="I297" i="30"/>
  <c r="J297" i="30"/>
  <c r="K297" i="30"/>
  <c r="L297" i="30"/>
  <c r="M297" i="30"/>
  <c r="B298" i="30"/>
  <c r="C298" i="30"/>
  <c r="D298" i="30"/>
  <c r="E298" i="30"/>
  <c r="F298" i="30"/>
  <c r="G298" i="30"/>
  <c r="H298" i="30"/>
  <c r="I298" i="30"/>
  <c r="J298" i="30"/>
  <c r="K298" i="30"/>
  <c r="L298" i="30"/>
  <c r="M298" i="30"/>
  <c r="B299" i="30"/>
  <c r="C299" i="30"/>
  <c r="D299" i="30"/>
  <c r="E299" i="30"/>
  <c r="F299" i="30"/>
  <c r="G299" i="30"/>
  <c r="H299" i="30"/>
  <c r="I299" i="30"/>
  <c r="J299" i="30"/>
  <c r="K299" i="30"/>
  <c r="L299" i="30"/>
  <c r="M299" i="30"/>
  <c r="B301" i="30"/>
  <c r="C301" i="30"/>
  <c r="D301" i="30"/>
  <c r="E301" i="30"/>
  <c r="F301" i="30"/>
  <c r="G301" i="30"/>
  <c r="H301" i="30"/>
  <c r="I301" i="30"/>
  <c r="J301" i="30"/>
  <c r="L301" i="30"/>
  <c r="M301" i="30"/>
  <c r="B306" i="30"/>
  <c r="C306" i="30"/>
  <c r="D306" i="30"/>
  <c r="E306" i="30"/>
  <c r="F306" i="30"/>
  <c r="G306" i="30"/>
  <c r="H306" i="30"/>
  <c r="I306" i="30"/>
  <c r="J306" i="30"/>
  <c r="K306" i="30"/>
  <c r="L306" i="30"/>
  <c r="M306" i="30"/>
  <c r="B307" i="30"/>
  <c r="C307" i="30"/>
  <c r="D307" i="30"/>
  <c r="E307" i="30"/>
  <c r="F307" i="30"/>
  <c r="G307" i="30"/>
  <c r="H307" i="30"/>
  <c r="I307" i="30"/>
  <c r="J307" i="30"/>
  <c r="K307" i="30"/>
  <c r="L307" i="30"/>
  <c r="M307" i="30"/>
  <c r="B311" i="30"/>
  <c r="C311" i="30"/>
  <c r="D311" i="30"/>
  <c r="E311" i="30"/>
  <c r="F311" i="30"/>
  <c r="G311" i="30"/>
  <c r="H311" i="30"/>
  <c r="I311" i="30"/>
  <c r="J311" i="30"/>
  <c r="K311" i="30"/>
  <c r="L311" i="30"/>
  <c r="M311" i="30"/>
  <c r="B312" i="30"/>
  <c r="C312" i="30"/>
  <c r="D312" i="30"/>
  <c r="E312" i="30"/>
  <c r="F312" i="30"/>
  <c r="G312" i="30"/>
  <c r="H312" i="30"/>
  <c r="I312" i="30"/>
  <c r="J312" i="30"/>
  <c r="K312" i="30"/>
  <c r="L312" i="30"/>
  <c r="M312" i="30"/>
  <c r="B316" i="30"/>
  <c r="C316" i="30"/>
  <c r="D316" i="30"/>
  <c r="E316" i="30"/>
  <c r="F316" i="30"/>
  <c r="G316" i="30"/>
  <c r="H316" i="30"/>
  <c r="I316" i="30"/>
  <c r="J316" i="30"/>
  <c r="K316" i="30"/>
  <c r="L316" i="30"/>
  <c r="M316" i="30"/>
  <c r="B317" i="30"/>
  <c r="C317" i="30"/>
  <c r="D317" i="30"/>
  <c r="E317" i="30"/>
  <c r="F317" i="30"/>
  <c r="G317" i="30"/>
  <c r="H317" i="30"/>
  <c r="I317" i="30"/>
  <c r="J317" i="30"/>
  <c r="K317" i="30"/>
  <c r="L317" i="30"/>
  <c r="M317" i="30"/>
  <c r="B321" i="30"/>
  <c r="C321" i="30"/>
  <c r="D321" i="30"/>
  <c r="E321" i="30"/>
  <c r="F321" i="30"/>
  <c r="G321" i="30"/>
  <c r="H321" i="30"/>
  <c r="I321" i="30"/>
  <c r="J321" i="30"/>
  <c r="K321" i="30"/>
  <c r="L321" i="30"/>
  <c r="M321" i="30"/>
  <c r="B322" i="30"/>
  <c r="C322" i="30"/>
  <c r="D322" i="30"/>
  <c r="E322" i="30"/>
  <c r="F322" i="30"/>
  <c r="G322" i="30"/>
  <c r="H322" i="30"/>
  <c r="I322" i="30"/>
  <c r="J322" i="30"/>
  <c r="K322" i="30"/>
  <c r="L322" i="30"/>
  <c r="M322" i="30"/>
  <c r="B327" i="30"/>
  <c r="C327" i="30"/>
  <c r="D327" i="30"/>
  <c r="E327" i="30"/>
  <c r="F327" i="30"/>
  <c r="G327" i="30"/>
  <c r="H327" i="30"/>
  <c r="I327" i="30"/>
  <c r="J327" i="30"/>
  <c r="K327" i="30"/>
  <c r="L327" i="30"/>
  <c r="M327" i="30"/>
  <c r="B328" i="30"/>
  <c r="C328" i="30"/>
  <c r="D328" i="30"/>
  <c r="E328" i="30"/>
  <c r="F328" i="30"/>
  <c r="G328" i="30"/>
  <c r="H328" i="30"/>
  <c r="I328" i="30"/>
  <c r="J328" i="30"/>
  <c r="K328" i="30"/>
  <c r="L328" i="30"/>
  <c r="M328" i="30"/>
  <c r="B332" i="30"/>
  <c r="C332" i="30"/>
  <c r="D332" i="30"/>
  <c r="E332" i="30"/>
  <c r="F332" i="30"/>
  <c r="G332" i="30"/>
  <c r="H332" i="30"/>
  <c r="I332" i="30"/>
  <c r="J332" i="30"/>
  <c r="K332" i="30"/>
  <c r="L332" i="30"/>
  <c r="M332" i="30"/>
  <c r="B333" i="30"/>
  <c r="C333" i="30"/>
  <c r="D333" i="30"/>
  <c r="E333" i="30"/>
  <c r="F333" i="30"/>
  <c r="G333" i="30"/>
  <c r="H333" i="30"/>
  <c r="I333" i="30"/>
  <c r="J333" i="30"/>
  <c r="K333" i="30"/>
  <c r="L333" i="30"/>
  <c r="M333" i="30"/>
  <c r="B337" i="30"/>
  <c r="C337" i="30"/>
  <c r="D337" i="30"/>
  <c r="E337" i="30"/>
  <c r="F337" i="30"/>
  <c r="G337" i="30"/>
  <c r="H337" i="30"/>
  <c r="I337" i="30"/>
  <c r="J337" i="30"/>
  <c r="K337" i="30"/>
  <c r="L337" i="30"/>
  <c r="M337" i="30"/>
  <c r="B338" i="30"/>
  <c r="C338" i="30"/>
  <c r="D338" i="30"/>
  <c r="E338" i="30"/>
  <c r="F338" i="30"/>
  <c r="G338" i="30"/>
  <c r="H338" i="30"/>
  <c r="I338" i="30"/>
  <c r="J338" i="30"/>
  <c r="K338" i="30"/>
  <c r="L338" i="30"/>
  <c r="M338" i="30"/>
  <c r="B342" i="30"/>
  <c r="C342" i="30"/>
  <c r="D342" i="30"/>
  <c r="E342" i="30"/>
  <c r="F342" i="30"/>
  <c r="G342" i="30"/>
  <c r="H342" i="30"/>
  <c r="I342" i="30"/>
  <c r="J342" i="30"/>
  <c r="K342" i="30"/>
  <c r="L342" i="30"/>
  <c r="M342" i="30"/>
  <c r="B343" i="30"/>
  <c r="C343" i="30"/>
  <c r="D343" i="30"/>
  <c r="E343" i="30"/>
  <c r="F343" i="30"/>
  <c r="G343" i="30"/>
  <c r="H343" i="30"/>
  <c r="I343" i="30"/>
  <c r="J343" i="30"/>
  <c r="K343" i="30"/>
  <c r="L343" i="30"/>
  <c r="M343" i="30"/>
  <c r="B348" i="30"/>
  <c r="C348" i="30"/>
  <c r="D348" i="30"/>
  <c r="E348" i="30"/>
  <c r="F348" i="30"/>
  <c r="G348" i="30"/>
  <c r="H348" i="30"/>
  <c r="I348" i="30"/>
  <c r="J348" i="30"/>
  <c r="K348" i="30"/>
  <c r="L348" i="30"/>
  <c r="M348" i="30"/>
  <c r="B349" i="30"/>
  <c r="C349" i="30"/>
  <c r="D349" i="30"/>
  <c r="E349" i="30"/>
  <c r="F349" i="30"/>
  <c r="G349" i="30"/>
  <c r="H349" i="30"/>
  <c r="I349" i="30"/>
  <c r="J349" i="30"/>
  <c r="K349" i="30"/>
  <c r="L349" i="30"/>
  <c r="M349" i="30"/>
  <c r="B354" i="30"/>
  <c r="C354" i="30"/>
  <c r="D354" i="30"/>
  <c r="E354" i="30"/>
  <c r="F354" i="30"/>
  <c r="G354" i="30"/>
  <c r="H354" i="30"/>
  <c r="I354" i="30"/>
  <c r="J354" i="30"/>
  <c r="K354" i="30"/>
  <c r="L354" i="30"/>
  <c r="M354" i="30"/>
  <c r="B355" i="30"/>
  <c r="C355" i="30"/>
  <c r="D355" i="30"/>
  <c r="E355" i="30"/>
  <c r="F355" i="30"/>
  <c r="G355" i="30"/>
  <c r="H355" i="30"/>
  <c r="I355" i="30"/>
  <c r="J355" i="30"/>
  <c r="K355" i="30"/>
  <c r="L355" i="30"/>
  <c r="M355" i="30"/>
  <c r="B360" i="30"/>
  <c r="C360" i="30"/>
  <c r="D360" i="30"/>
  <c r="E360" i="30"/>
  <c r="F360" i="30"/>
  <c r="G360" i="30"/>
  <c r="H360" i="30"/>
  <c r="I360" i="30"/>
  <c r="J360" i="30"/>
  <c r="K360" i="30"/>
  <c r="L360" i="30"/>
  <c r="M360" i="30"/>
  <c r="B361" i="30"/>
  <c r="C361" i="30"/>
  <c r="D361" i="30"/>
  <c r="E361" i="30"/>
  <c r="F361" i="30"/>
  <c r="G361" i="30"/>
  <c r="H361" i="30"/>
  <c r="I361" i="30"/>
  <c r="J361" i="30"/>
  <c r="K361" i="30"/>
  <c r="L361" i="30"/>
  <c r="M361" i="30"/>
  <c r="D34" i="32" l="1"/>
  <c r="N46" i="30" s="1"/>
  <c r="D8" i="32"/>
  <c r="N11" i="30" s="1"/>
  <c r="P127" i="30"/>
  <c r="P126" i="30"/>
  <c r="D154" i="32"/>
  <c r="N361" i="30" s="1"/>
  <c r="D153" i="32"/>
  <c r="N360" i="30" s="1"/>
  <c r="D150" i="32"/>
  <c r="N355" i="30" s="1"/>
  <c r="D149" i="32"/>
  <c r="N354" i="30" s="1"/>
  <c r="D146" i="32"/>
  <c r="N349" i="30" s="1"/>
  <c r="D145" i="32"/>
  <c r="N348" i="30" s="1"/>
  <c r="D142" i="32"/>
  <c r="N343" i="30" s="1"/>
  <c r="D141" i="32"/>
  <c r="N342" i="30" s="1"/>
  <c r="D139" i="32"/>
  <c r="N338" i="30" s="1"/>
  <c r="D138" i="32"/>
  <c r="N337" i="30" s="1"/>
  <c r="D136" i="32"/>
  <c r="N333" i="30" s="1"/>
  <c r="D135" i="32"/>
  <c r="N332" i="30" s="1"/>
  <c r="D133" i="32"/>
  <c r="N328" i="30" s="1"/>
  <c r="D132" i="32"/>
  <c r="N327" i="30" s="1"/>
  <c r="D129" i="32"/>
  <c r="N322" i="30" s="1"/>
  <c r="D128" i="32"/>
  <c r="N321" i="30" s="1"/>
  <c r="D126" i="32"/>
  <c r="N317" i="30" s="1"/>
  <c r="D125" i="32"/>
  <c r="N316" i="30" s="1"/>
  <c r="D123" i="32"/>
  <c r="N312" i="30" s="1"/>
  <c r="D122" i="32"/>
  <c r="N311" i="30" s="1"/>
  <c r="D120" i="32"/>
  <c r="N307" i="30" s="1"/>
  <c r="D119" i="32"/>
  <c r="N306" i="30" s="1"/>
  <c r="D109" i="32"/>
  <c r="N298" i="30" s="1"/>
  <c r="D110" i="32"/>
  <c r="N299" i="30" s="1"/>
  <c r="D111" i="32"/>
  <c r="D108" i="32"/>
  <c r="N297" i="30" s="1"/>
  <c r="D104" i="32"/>
  <c r="N290" i="30" s="1"/>
  <c r="D105" i="32"/>
  <c r="D103" i="32"/>
  <c r="N289" i="30" s="1"/>
  <c r="D100" i="32"/>
  <c r="D97" i="32"/>
  <c r="D94" i="32"/>
  <c r="N110" i="30" s="1"/>
  <c r="D93" i="32"/>
  <c r="N109" i="30" s="1"/>
  <c r="D90" i="32"/>
  <c r="D87" i="32"/>
  <c r="N97" i="30" s="1"/>
  <c r="D86" i="32"/>
  <c r="N96" i="30" s="1"/>
  <c r="D83" i="32"/>
  <c r="D82" i="32"/>
  <c r="N247" i="30" s="1"/>
  <c r="I73" i="32"/>
  <c r="I70" i="32"/>
  <c r="I69" i="32"/>
  <c r="N213" i="30" s="1"/>
  <c r="I66" i="32"/>
  <c r="N242" i="30" s="1"/>
  <c r="I65" i="32"/>
  <c r="N241" i="30" s="1"/>
  <c r="I62" i="32"/>
  <c r="N236" i="30" s="1"/>
  <c r="I61" i="32"/>
  <c r="N235" i="30" s="1"/>
  <c r="I57" i="32"/>
  <c r="N229" i="30" s="1"/>
  <c r="I58" i="32"/>
  <c r="N230" i="30" s="1"/>
  <c r="I56" i="32"/>
  <c r="N228" i="30" s="1"/>
  <c r="I52" i="32"/>
  <c r="N131" i="30" s="1"/>
  <c r="I53" i="32"/>
  <c r="N132" i="30" s="1"/>
  <c r="I51" i="32"/>
  <c r="N130" i="30" s="1"/>
  <c r="I48" i="32"/>
  <c r="N146" i="30" s="1"/>
  <c r="I47" i="32"/>
  <c r="N145" i="30" s="1"/>
  <c r="I44" i="32"/>
  <c r="D72" i="32"/>
  <c r="N152" i="30" s="1"/>
  <c r="D71" i="32"/>
  <c r="N151" i="30" s="1"/>
  <c r="D68" i="32"/>
  <c r="D67" i="32"/>
  <c r="N81" i="30" s="1"/>
  <c r="D64" i="32"/>
  <c r="D61" i="32"/>
  <c r="D60" i="32"/>
  <c r="N254" i="30" s="1"/>
  <c r="D57" i="32"/>
  <c r="D53" i="32"/>
  <c r="N271" i="30" s="1"/>
  <c r="D54" i="32"/>
  <c r="N272" i="30" s="1"/>
  <c r="D52" i="32"/>
  <c r="N270" i="30" s="1"/>
  <c r="D49" i="32"/>
  <c r="D45" i="32"/>
  <c r="N90" i="30" s="1"/>
  <c r="D46" i="32"/>
  <c r="N91" i="30" s="1"/>
  <c r="D44" i="32"/>
  <c r="N89" i="30" s="1"/>
  <c r="I34" i="32"/>
  <c r="I31" i="32"/>
  <c r="I28" i="32"/>
  <c r="I25" i="32"/>
  <c r="I22" i="32"/>
  <c r="N76" i="30" s="1"/>
  <c r="I21" i="32"/>
  <c r="N75" i="30" s="1"/>
  <c r="I18" i="32"/>
  <c r="N70" i="30" s="1"/>
  <c r="I17" i="32"/>
  <c r="N69" i="30" s="1"/>
  <c r="I13" i="32"/>
  <c r="N63" i="30" s="1"/>
  <c r="I14" i="32"/>
  <c r="N64" i="30" s="1"/>
  <c r="I12" i="32"/>
  <c r="N62" i="30" s="1"/>
  <c r="I6" i="32"/>
  <c r="N54" i="30" s="1"/>
  <c r="I7" i="32"/>
  <c r="N55" i="30" s="1"/>
  <c r="I8" i="32"/>
  <c r="N56" i="30" s="1"/>
  <c r="I9" i="32"/>
  <c r="N57" i="30" s="1"/>
  <c r="I5" i="32"/>
  <c r="N53" i="30" s="1"/>
  <c r="D35" i="32"/>
  <c r="N47" i="30" s="1"/>
  <c r="D30" i="32"/>
  <c r="N40" i="30" s="1"/>
  <c r="D31" i="32"/>
  <c r="N41" i="30" s="1"/>
  <c r="D29" i="32"/>
  <c r="N39" i="30" s="1"/>
  <c r="D25" i="32"/>
  <c r="N32" i="30" s="1"/>
  <c r="D26" i="32"/>
  <c r="N33" i="30" s="1"/>
  <c r="D24" i="32"/>
  <c r="N31" i="30" s="1"/>
  <c r="D18" i="32"/>
  <c r="N23" i="30" s="1"/>
  <c r="D19" i="32"/>
  <c r="N24" i="30" s="1"/>
  <c r="D20" i="32"/>
  <c r="N25" i="30" s="1"/>
  <c r="D21" i="32"/>
  <c r="N26" i="30" s="1"/>
  <c r="D17" i="32"/>
  <c r="N22" i="30" s="1"/>
  <c r="D6" i="32"/>
  <c r="N9" i="30" s="1"/>
  <c r="D7" i="32"/>
  <c r="N10" i="30" s="1"/>
  <c r="D9" i="32"/>
  <c r="N12" i="30" s="1"/>
  <c r="D10" i="32"/>
  <c r="N13" i="30" s="1"/>
  <c r="D11" i="32"/>
  <c r="N14" i="30" s="1"/>
  <c r="D12" i="32"/>
  <c r="N15" i="30" s="1"/>
  <c r="D13" i="32"/>
  <c r="N16" i="30" s="1"/>
  <c r="D14" i="32"/>
  <c r="N17" i="30" s="1"/>
  <c r="D5" i="32"/>
  <c r="N8" i="30" s="1"/>
  <c r="I3" i="32"/>
  <c r="N3" i="30" s="1"/>
  <c r="A77" i="33"/>
  <c r="A41" i="33"/>
  <c r="A79" i="33" s="1"/>
  <c r="A117" i="33" s="1"/>
  <c r="A39" i="33"/>
  <c r="A115" i="33" s="1"/>
  <c r="P106" i="30"/>
  <c r="Q106" i="30" s="1"/>
  <c r="P105" i="30"/>
  <c r="Q105" i="30" s="1"/>
  <c r="P217" i="30"/>
  <c r="P224" i="30"/>
  <c r="Q224" i="30" s="1"/>
  <c r="P225" i="30"/>
  <c r="Q225" i="30" s="1"/>
  <c r="P244" i="30"/>
  <c r="Q244" i="30" s="1"/>
  <c r="P243" i="30"/>
  <c r="Q243" i="30" s="1"/>
  <c r="P238" i="30"/>
  <c r="Q238" i="30" s="1"/>
  <c r="P237" i="30"/>
  <c r="Q237" i="30" s="1"/>
  <c r="P148" i="30"/>
  <c r="Q148" i="30" s="1"/>
  <c r="P147" i="30"/>
  <c r="Q147" i="30" s="1"/>
  <c r="P104" i="30" l="1"/>
  <c r="Q104" i="30" s="1"/>
  <c r="P229" i="30"/>
  <c r="Q229" i="30" s="1"/>
  <c r="P151" i="30"/>
  <c r="P213" i="30"/>
  <c r="P220" i="30"/>
  <c r="Q220" i="30" s="1"/>
  <c r="P241" i="30"/>
  <c r="Q241" i="30" s="1"/>
  <c r="P236" i="30"/>
  <c r="Q236" i="30" s="1"/>
  <c r="P235" i="30"/>
  <c r="Q235" i="30" s="1"/>
  <c r="P146" i="30"/>
  <c r="Q146" i="30" s="1"/>
  <c r="P145" i="30"/>
  <c r="Q145" i="30" s="1"/>
  <c r="P242" i="30"/>
  <c r="Q242" i="30" s="1"/>
  <c r="P90" i="30"/>
  <c r="Q127" i="30"/>
  <c r="Q126" i="30"/>
  <c r="Q213" i="30" l="1"/>
  <c r="P321" i="30"/>
  <c r="Q321" i="30" s="1"/>
  <c r="P357" i="30"/>
  <c r="Q357" i="30" s="1"/>
  <c r="P356" i="30"/>
  <c r="Q356" i="30" s="1"/>
  <c r="P351" i="30"/>
  <c r="Q351" i="30" s="1"/>
  <c r="P350" i="30"/>
  <c r="Q350" i="30" s="1"/>
  <c r="P345" i="30"/>
  <c r="Q345" i="30" s="1"/>
  <c r="P344" i="30"/>
  <c r="Q344" i="30" s="1"/>
  <c r="P340" i="30"/>
  <c r="Q340" i="30" s="1"/>
  <c r="P339" i="30"/>
  <c r="Q339" i="30" s="1"/>
  <c r="P335" i="30"/>
  <c r="Q335" i="30" s="1"/>
  <c r="P334" i="30"/>
  <c r="Q334" i="30" s="1"/>
  <c r="P330" i="30"/>
  <c r="Q330" i="30" s="1"/>
  <c r="P329" i="30"/>
  <c r="Q329" i="30" s="1"/>
  <c r="P324" i="30"/>
  <c r="Q324" i="30" s="1"/>
  <c r="P323" i="30"/>
  <c r="Q323" i="30" s="1"/>
  <c r="P319" i="30"/>
  <c r="Q319" i="30" s="1"/>
  <c r="P318" i="30"/>
  <c r="Q318" i="30" s="1"/>
  <c r="P322" i="30" l="1"/>
  <c r="Q322" i="30" s="1"/>
  <c r="P314" i="30" l="1"/>
  <c r="Q314" i="30" s="1"/>
  <c r="P313" i="30"/>
  <c r="Q313" i="30" s="1"/>
  <c r="P309" i="30"/>
  <c r="Q309" i="30" s="1"/>
  <c r="P308" i="30"/>
  <c r="Q308" i="30" s="1"/>
  <c r="P65" i="30"/>
  <c r="Q65" i="30" s="1"/>
  <c r="P66" i="30"/>
  <c r="Q66" i="30" s="1"/>
  <c r="P63" i="30"/>
  <c r="Q63" i="30" s="1"/>
  <c r="P64" i="30"/>
  <c r="Q64" i="30" s="1"/>
  <c r="P62" i="30"/>
  <c r="Q62" i="30" s="1"/>
  <c r="P40" i="30"/>
  <c r="Q40" i="30" s="1"/>
  <c r="A77" i="32" l="1"/>
  <c r="A41" i="32"/>
  <c r="A79" i="32" s="1"/>
  <c r="A117" i="32" s="1"/>
  <c r="A39" i="32"/>
  <c r="A115" i="32" s="1"/>
  <c r="P69" i="30"/>
  <c r="P361" i="30"/>
  <c r="Q361" i="30" s="1"/>
  <c r="P360" i="30"/>
  <c r="Q360" i="30" s="1"/>
  <c r="P355" i="30"/>
  <c r="Q355" i="30" s="1"/>
  <c r="P354" i="30"/>
  <c r="Q354" i="30" s="1"/>
  <c r="P349" i="30"/>
  <c r="Q349" i="30" s="1"/>
  <c r="P348" i="30"/>
  <c r="Q348" i="30" s="1"/>
  <c r="P343" i="30"/>
  <c r="Q343" i="30" s="1"/>
  <c r="P342" i="30"/>
  <c r="Q342" i="30" s="1"/>
  <c r="P338" i="30"/>
  <c r="Q338" i="30" s="1"/>
  <c r="P337" i="30"/>
  <c r="Q337" i="30" s="1"/>
  <c r="P333" i="30"/>
  <c r="Q333" i="30" s="1"/>
  <c r="P332" i="30"/>
  <c r="Q332" i="30" s="1"/>
  <c r="P328" i="30"/>
  <c r="Q328" i="30" s="1"/>
  <c r="P327" i="30"/>
  <c r="Q327" i="30" s="1"/>
  <c r="P317" i="30"/>
  <c r="Q317" i="30" s="1"/>
  <c r="P316" i="30"/>
  <c r="Q316" i="30" s="1"/>
  <c r="P312" i="30"/>
  <c r="Q312" i="30" s="1"/>
  <c r="P311" i="30"/>
  <c r="Q311" i="30" s="1"/>
  <c r="P307" i="30"/>
  <c r="Q307" i="30" s="1"/>
  <c r="P306" i="30"/>
  <c r="Q306" i="30" s="1"/>
  <c r="P303" i="30"/>
  <c r="Q303" i="30" s="1"/>
  <c r="P302" i="30"/>
  <c r="Q302" i="30" s="1"/>
  <c r="P301" i="30"/>
  <c r="Q301" i="30" s="1"/>
  <c r="P299" i="30"/>
  <c r="Q299" i="30" s="1"/>
  <c r="P298" i="30"/>
  <c r="Q298" i="30" s="1"/>
  <c r="P297" i="30"/>
  <c r="P294" i="30"/>
  <c r="Q294" i="30" s="1"/>
  <c r="P293" i="30"/>
  <c r="Q293" i="30" s="1"/>
  <c r="P292" i="30"/>
  <c r="Q292" i="30" s="1"/>
  <c r="P290" i="30"/>
  <c r="Q290" i="30" s="1"/>
  <c r="P289" i="30"/>
  <c r="P286" i="30"/>
  <c r="Q286" i="30" s="1"/>
  <c r="P285" i="30"/>
  <c r="Q285" i="30" s="1"/>
  <c r="P277" i="30"/>
  <c r="Q277" i="30" s="1"/>
  <c r="P274" i="30"/>
  <c r="Q274" i="30" s="1"/>
  <c r="P273" i="30"/>
  <c r="Q273" i="30" s="1"/>
  <c r="P272" i="30"/>
  <c r="Q272" i="30" s="1"/>
  <c r="P271" i="30"/>
  <c r="Q271" i="30" s="1"/>
  <c r="P270" i="30"/>
  <c r="Q270" i="30" s="1"/>
  <c r="P267" i="30"/>
  <c r="Q267" i="30" s="1"/>
  <c r="P266" i="30"/>
  <c r="Q266" i="30" s="1"/>
  <c r="P261" i="30"/>
  <c r="Q261" i="30" s="1"/>
  <c r="P258" i="30"/>
  <c r="Q258" i="30" s="1"/>
  <c r="P257" i="30"/>
  <c r="Q257" i="30" s="1"/>
  <c r="P254" i="30"/>
  <c r="P251" i="30"/>
  <c r="Q251" i="30" s="1"/>
  <c r="P250" i="30"/>
  <c r="Q250" i="30" s="1"/>
  <c r="P249" i="30"/>
  <c r="Q249" i="30" s="1"/>
  <c r="P247" i="30"/>
  <c r="P232" i="30"/>
  <c r="Q232" i="30" s="1"/>
  <c r="P231" i="30"/>
  <c r="Q231" i="30" s="1"/>
  <c r="P230" i="30"/>
  <c r="Q230" i="30" s="1"/>
  <c r="P228" i="30"/>
  <c r="Q228" i="30" s="1"/>
  <c r="Q217" i="30"/>
  <c r="P216" i="30"/>
  <c r="Q216" i="30" s="1"/>
  <c r="P215" i="30"/>
  <c r="P210" i="30"/>
  <c r="Q210" i="30" s="1"/>
  <c r="P209" i="30"/>
  <c r="Q209" i="30" s="1"/>
  <c r="P198" i="30"/>
  <c r="Q198" i="30" s="1"/>
  <c r="P195" i="30"/>
  <c r="Q195" i="30" s="1"/>
  <c r="P194" i="30"/>
  <c r="Q194" i="30" s="1"/>
  <c r="P192" i="30"/>
  <c r="Q192" i="30" s="1"/>
  <c r="Q189" i="30"/>
  <c r="P188" i="30"/>
  <c r="Q188" i="30" s="1"/>
  <c r="P174" i="30"/>
  <c r="Q174" i="30" s="1"/>
  <c r="P180" i="30"/>
  <c r="Q180" i="30" s="1"/>
  <c r="P179" i="30"/>
  <c r="Q179" i="30" s="1"/>
  <c r="P171" i="30"/>
  <c r="Q171" i="30" s="1"/>
  <c r="P170" i="30"/>
  <c r="Q170" i="30" s="1"/>
  <c r="P157" i="30"/>
  <c r="Q157" i="30" s="1"/>
  <c r="P154" i="30"/>
  <c r="Q154" i="30" s="1"/>
  <c r="P153" i="30"/>
  <c r="Q153" i="30" s="1"/>
  <c r="P152" i="30"/>
  <c r="Q152" i="30" s="1"/>
  <c r="P142" i="30"/>
  <c r="Q142" i="30" s="1"/>
  <c r="P141" i="30"/>
  <c r="Q141" i="30" s="1"/>
  <c r="P137" i="30"/>
  <c r="Q137" i="30" s="1"/>
  <c r="P134" i="30"/>
  <c r="Q134" i="30" s="1"/>
  <c r="P133" i="30"/>
  <c r="Q133" i="30" s="1"/>
  <c r="P132" i="30"/>
  <c r="Q132" i="30" s="1"/>
  <c r="P131" i="30"/>
  <c r="Q131" i="30" s="1"/>
  <c r="P130" i="30"/>
  <c r="Q130" i="30" s="1"/>
  <c r="P119" i="30"/>
  <c r="Q119" i="30" s="1"/>
  <c r="P118" i="30"/>
  <c r="Q118" i="30" s="1"/>
  <c r="P117" i="30"/>
  <c r="Q117" i="30" s="1"/>
  <c r="P112" i="30"/>
  <c r="Q112" i="30" s="1"/>
  <c r="P111" i="30"/>
  <c r="Q111" i="30" s="1"/>
  <c r="P110" i="30"/>
  <c r="Q110" i="30" s="1"/>
  <c r="P109" i="30"/>
  <c r="Q109" i="30" s="1"/>
  <c r="P99" i="30"/>
  <c r="Q99" i="30" s="1"/>
  <c r="P98" i="30"/>
  <c r="Q98" i="30" s="1"/>
  <c r="P97" i="30"/>
  <c r="Q97" i="30" s="1"/>
  <c r="P96" i="30"/>
  <c r="Q96" i="30" s="1"/>
  <c r="P93" i="30"/>
  <c r="Q93" i="30" s="1"/>
  <c r="P92" i="30"/>
  <c r="Q92" i="30" s="1"/>
  <c r="P91" i="30"/>
  <c r="Q91" i="30" s="1"/>
  <c r="P89" i="30"/>
  <c r="P86" i="30"/>
  <c r="Q86" i="30" s="1"/>
  <c r="P85" i="30"/>
  <c r="Q85" i="30" s="1"/>
  <c r="P84" i="30"/>
  <c r="Q84" i="30" s="1"/>
  <c r="P81" i="30"/>
  <c r="P78" i="30"/>
  <c r="Q78" i="30" s="1"/>
  <c r="P77" i="30"/>
  <c r="Q77" i="30" s="1"/>
  <c r="P76" i="30"/>
  <c r="Q76" i="30" s="1"/>
  <c r="P75" i="30"/>
  <c r="Q75" i="30" s="1"/>
  <c r="P72" i="30"/>
  <c r="Q72" i="30" s="1"/>
  <c r="P71" i="30"/>
  <c r="Q71" i="30" s="1"/>
  <c r="P70" i="30"/>
  <c r="Q70" i="30" s="1"/>
  <c r="P59" i="30"/>
  <c r="Q59" i="30" s="1"/>
  <c r="P58" i="30"/>
  <c r="Q58" i="30" s="1"/>
  <c r="P57" i="30"/>
  <c r="Q57" i="30" s="1"/>
  <c r="P56" i="30"/>
  <c r="Q56" i="30" s="1"/>
  <c r="P55" i="30"/>
  <c r="Q55" i="30" s="1"/>
  <c r="P54" i="30"/>
  <c r="Q54" i="30" s="1"/>
  <c r="P53" i="30"/>
  <c r="P49" i="30"/>
  <c r="Q49" i="30" s="1"/>
  <c r="P48" i="30"/>
  <c r="Q48" i="30" s="1"/>
  <c r="P47" i="30"/>
  <c r="Q47" i="30" s="1"/>
  <c r="P46" i="30"/>
  <c r="Q46" i="30" s="1"/>
  <c r="P43" i="30"/>
  <c r="Q43" i="30" s="1"/>
  <c r="P42" i="30"/>
  <c r="Q42" i="30" s="1"/>
  <c r="P41" i="30"/>
  <c r="Q41" i="30" s="1"/>
  <c r="P39" i="30"/>
  <c r="Q39" i="30" s="1"/>
  <c r="P35" i="30"/>
  <c r="Q35" i="30" s="1"/>
  <c r="P34" i="30"/>
  <c r="Q34" i="30" s="1"/>
  <c r="P33" i="30"/>
  <c r="Q33" i="30" s="1"/>
  <c r="P32" i="30"/>
  <c r="Q32" i="30" s="1"/>
  <c r="P31" i="30"/>
  <c r="Q31" i="30" s="1"/>
  <c r="P28" i="30"/>
  <c r="Q28" i="30" s="1"/>
  <c r="P27" i="30"/>
  <c r="Q27" i="30" s="1"/>
  <c r="P26" i="30"/>
  <c r="Q26" i="30" s="1"/>
  <c r="P25" i="30"/>
  <c r="Q25" i="30" s="1"/>
  <c r="P24" i="30"/>
  <c r="Q24" i="30" s="1"/>
  <c r="P23" i="30"/>
  <c r="Q23" i="30" s="1"/>
  <c r="P22" i="30"/>
  <c r="Q22" i="30" s="1"/>
  <c r="P19" i="30"/>
  <c r="Q19" i="30" s="1"/>
  <c r="P18" i="30"/>
  <c r="Q18" i="30" s="1"/>
  <c r="P17" i="30"/>
  <c r="Q17" i="30" s="1"/>
  <c r="P16" i="30"/>
  <c r="Q16" i="30" s="1"/>
  <c r="P15" i="30"/>
  <c r="Q15" i="30" s="1"/>
  <c r="P14" i="30"/>
  <c r="Q14" i="30" s="1"/>
  <c r="P13" i="30"/>
  <c r="Q13" i="30" s="1"/>
  <c r="P12" i="30"/>
  <c r="Q12" i="30" s="1"/>
  <c r="P11" i="30"/>
  <c r="Q11" i="30" s="1"/>
  <c r="P10" i="30"/>
  <c r="Q10" i="30" s="1"/>
  <c r="P9" i="30"/>
  <c r="Q9" i="30" s="1"/>
  <c r="P8" i="30"/>
  <c r="Q8" i="30" s="1"/>
  <c r="A77" i="28"/>
  <c r="A41" i="29"/>
  <c r="A39" i="29"/>
  <c r="Q53" i="30" l="1"/>
  <c r="S57" i="30"/>
  <c r="S58" i="30" s="1"/>
  <c r="S59" i="30" s="1"/>
  <c r="Q89" i="30"/>
  <c r="S91" i="30"/>
  <c r="S92" i="30" s="1"/>
  <c r="S93" i="30" s="1"/>
  <c r="Q247" i="30"/>
  <c r="S249" i="30"/>
  <c r="S250" i="30" s="1"/>
  <c r="S251" i="30" s="1"/>
  <c r="Q297" i="30"/>
  <c r="S301" i="30"/>
  <c r="S302" i="30" s="1"/>
  <c r="S303" i="30" s="1"/>
  <c r="Q215" i="30"/>
  <c r="S215" i="30"/>
  <c r="S216" i="30" s="1"/>
  <c r="S217" i="30" s="1"/>
  <c r="Q69" i="30"/>
  <c r="S71" i="30"/>
  <c r="S72" i="30" s="1"/>
  <c r="Q289" i="30"/>
  <c r="S292" i="30"/>
  <c r="S293" i="30" s="1"/>
  <c r="S294" i="30" s="1"/>
  <c r="Q81" i="30"/>
  <c r="S84" i="30"/>
  <c r="S85" i="30" s="1"/>
  <c r="Q254" i="30"/>
  <c r="S256" i="30"/>
  <c r="S257" i="30" s="1"/>
  <c r="S258" i="30" s="1"/>
  <c r="P3" i="30"/>
  <c r="A41" i="28"/>
  <c r="A79" i="28" s="1"/>
  <c r="A117" i="28" s="1"/>
  <c r="A39" i="28"/>
  <c r="A115" i="28" s="1"/>
  <c r="A41" i="27" l="1"/>
  <c r="A39" i="27"/>
  <c r="A41" i="26"/>
  <c r="A39" i="26"/>
  <c r="A41" i="25"/>
  <c r="A39" i="25"/>
  <c r="A41" i="24"/>
  <c r="A39" i="24"/>
  <c r="A41" i="23"/>
  <c r="A39" i="23"/>
  <c r="A41" i="22"/>
  <c r="A39" i="22"/>
  <c r="A41" i="21"/>
  <c r="A39" i="21"/>
  <c r="A41" i="20"/>
  <c r="A39" i="20"/>
  <c r="A41" i="19"/>
  <c r="A39" i="19"/>
  <c r="A41" i="18"/>
  <c r="A39" i="18"/>
  <c r="A41" i="6" l="1"/>
  <c r="A39" i="6"/>
</calcChain>
</file>

<file path=xl/sharedStrings.xml><?xml version="1.0" encoding="utf-8"?>
<sst xmlns="http://schemas.openxmlformats.org/spreadsheetml/2006/main" count="3403" uniqueCount="800">
  <si>
    <t>Write-ins</t>
  </si>
  <si>
    <t>Yes</t>
  </si>
  <si>
    <t>No</t>
  </si>
  <si>
    <t>President/Vice President</t>
  </si>
  <si>
    <t>United States Senator</t>
  </si>
  <si>
    <t>United States Representative District 2</t>
  </si>
  <si>
    <t>State Senator District 40</t>
  </si>
  <si>
    <t>Ken Rozenboom</t>
  </si>
  <si>
    <t>State Representative District 80</t>
  </si>
  <si>
    <t>Linda Demry</t>
  </si>
  <si>
    <t>County Auditor</t>
  </si>
  <si>
    <t>Kelly Howard</t>
  </si>
  <si>
    <t>County Sheriff</t>
  </si>
  <si>
    <t>Gary Anderson</t>
  </si>
  <si>
    <t>David Kauzlarich</t>
  </si>
  <si>
    <t>Sharon Redinbaugh</t>
  </si>
  <si>
    <t>Patrick Amsden</t>
  </si>
  <si>
    <t>Loretta McClintock</t>
  </si>
  <si>
    <t>Melissa Neher</t>
  </si>
  <si>
    <t>County Board of Supervisors (Vote for 2)</t>
  </si>
  <si>
    <t>Bellair Township Trustee (Vote for 2)</t>
  </si>
  <si>
    <t>Dennis Laurson</t>
  </si>
  <si>
    <t>Soil &amp; Water Conservation (Vote for 3)</t>
  </si>
  <si>
    <t>County Ag Extenstion (Vote for 4)</t>
  </si>
  <si>
    <t>Supreme Court Judge</t>
  </si>
  <si>
    <t>Court of Appeals Judge</t>
  </si>
  <si>
    <t>PRECINCT: CV1</t>
  </si>
  <si>
    <t>PRECINCT: CV2</t>
  </si>
  <si>
    <t>PRECINCT: CV3</t>
  </si>
  <si>
    <t>Caldwell Township Trustee (Vote for 2)</t>
  </si>
  <si>
    <t>Ronald Eddy</t>
  </si>
  <si>
    <t>Independence Township Trustee (Vote for 2)</t>
  </si>
  <si>
    <t>Keith Lain</t>
  </si>
  <si>
    <t>Franklin Township Trustee (Vote for 2)</t>
  </si>
  <si>
    <t>Pleasant Township Trustee (Vote for 2)</t>
  </si>
  <si>
    <t>Taylor Township Trustee (Vote for 3)</t>
  </si>
  <si>
    <t>Udell Township Trustee (Vote for 2)</t>
  </si>
  <si>
    <t>Union Township Trustee (Vote for 2)</t>
  </si>
  <si>
    <t>Matt Kaster</t>
  </si>
  <si>
    <t>Walnut Township Trustee (Vote for 2)</t>
  </si>
  <si>
    <t>James Zaputil</t>
  </si>
  <si>
    <t>Washington Township Trustee (Vote for 2)</t>
  </si>
  <si>
    <t>Arthur Lemley</t>
  </si>
  <si>
    <t>CALL IN SHEET FOR GENERAL ELECTION 11/3/2020</t>
  </si>
  <si>
    <t>Joseph R. Biden/Kamala D. Harris</t>
  </si>
  <si>
    <t>Donald J. Trump/Michael R. Pence</t>
  </si>
  <si>
    <t>Roque Rocky De La Fuente/Darcy G. Richardson</t>
  </si>
  <si>
    <t>Don Blakenship/William Alan Mohr</t>
  </si>
  <si>
    <t>Ricki Sue King/Dayne R. Chandler</t>
  </si>
  <si>
    <t>Howie Hawkins/Angela Nicole Walker</t>
  </si>
  <si>
    <t>Jo Jorgensen/Jeremy Cohen</t>
  </si>
  <si>
    <t>Brock Pierce/Karla Ballard</t>
  </si>
  <si>
    <t>Kanye West/Michelle Tidbell</t>
  </si>
  <si>
    <t>Theresa Greenfield</t>
  </si>
  <si>
    <t>Joni Ernst</t>
  </si>
  <si>
    <t>Rick Stewart</t>
  </si>
  <si>
    <t>Suzanne Herzog</t>
  </si>
  <si>
    <t>Rita R. Hart</t>
  </si>
  <si>
    <t>Mariannette Miller-Meeks</t>
  </si>
  <si>
    <t>Lance Roorda</t>
  </si>
  <si>
    <t>Holly Brink</t>
  </si>
  <si>
    <t>Richard J. Burger</t>
  </si>
  <si>
    <t>Kristopher Lee Hoffman</t>
  </si>
  <si>
    <t>Mark McGill</t>
  </si>
  <si>
    <t>County Board of Supervisors TFV</t>
  </si>
  <si>
    <t>Jim Schweizer</t>
  </si>
  <si>
    <t>Jeff Kulmatycki</t>
  </si>
  <si>
    <t>Thomas Waterman</t>
  </si>
  <si>
    <t>Susan Kay Christensen</t>
  </si>
  <si>
    <t>Edward Mansfield</t>
  </si>
  <si>
    <t>Christopher McDonald</t>
  </si>
  <si>
    <t>Sharon Soorholtz Greer</t>
  </si>
  <si>
    <t>Thomas N. Bower</t>
  </si>
  <si>
    <t>David May</t>
  </si>
  <si>
    <t>Julie A. Schumacher</t>
  </si>
  <si>
    <t>Gregory G. Milani</t>
  </si>
  <si>
    <t>District 8A Court Judge</t>
  </si>
  <si>
    <t>District 8A Associate Judge</t>
  </si>
  <si>
    <t>Rose Anne Mefford</t>
  </si>
  <si>
    <t>Public Measure 1</t>
  </si>
  <si>
    <t>PRECINCT: Cincinnati (PS/FR Twp)</t>
  </si>
  <si>
    <t>Pleasant Township Clerk TFV</t>
  </si>
  <si>
    <t>Franklin Township Trustee TFV</t>
  </si>
  <si>
    <t>PRECINCT: Exline (CW Twp)</t>
  </si>
  <si>
    <t>Jon Dorman</t>
  </si>
  <si>
    <t>PRECINCT: Moravia (TY/CH Twp)</t>
  </si>
  <si>
    <t>PRECINCT: Moulton (WS/WE Twp)</t>
  </si>
  <si>
    <t>Loran Bryant</t>
  </si>
  <si>
    <t>Wells Township Trustee</t>
  </si>
  <si>
    <t>PRECINCT:Mystic/Rathbun (WA Twp)</t>
  </si>
  <si>
    <t>Walnut Township Trustee TFV</t>
  </si>
  <si>
    <t>PRECINCT: Numa (BL/LN Twp)</t>
  </si>
  <si>
    <t>Lincoln Township Trustee</t>
  </si>
  <si>
    <t>Dan Furlin, Jr.</t>
  </si>
  <si>
    <t>PRECINCT:Plano (JO/IN Twp)</t>
  </si>
  <si>
    <t>Johns Township Trustee</t>
  </si>
  <si>
    <t>Johns Township Trustee TFV</t>
  </si>
  <si>
    <t>Mark McDanolds</t>
  </si>
  <si>
    <t>PRECINCT: Unionville/Udell (UN/UD)</t>
  </si>
  <si>
    <t>Dennis Bryant</t>
  </si>
  <si>
    <t>Udell Township Clerk TFV</t>
  </si>
  <si>
    <t>Bill Ward</t>
  </si>
  <si>
    <t>Lori Boyer</t>
  </si>
  <si>
    <t>Union Township Trustee TFV</t>
  </si>
  <si>
    <t>Union Township Clerk TFV</t>
  </si>
  <si>
    <t>Floyd Proctor</t>
  </si>
  <si>
    <t>PRECINCT:VM/DG/SH Twp</t>
  </si>
  <si>
    <t>Vermillion Township Trustee (Vote for 2)</t>
  </si>
  <si>
    <t>Rick Sebolt</t>
  </si>
  <si>
    <t>Douglas Township Trustee</t>
  </si>
  <si>
    <t>Jim Robinson</t>
  </si>
  <si>
    <t>Douglas Township Trustee TFV</t>
  </si>
  <si>
    <t>Douglas Township Clerk</t>
  </si>
  <si>
    <t>Thressa Robinson</t>
  </si>
  <si>
    <t>Sharon Township Trustee (Vote for 2)</t>
  </si>
  <si>
    <t>Sharon Township Clerk TFV</t>
  </si>
  <si>
    <t>JUDGES ON NEXT PAGE</t>
  </si>
  <si>
    <t xml:space="preserve"> </t>
  </si>
  <si>
    <t>TOTAL VOTERS:</t>
  </si>
  <si>
    <t xml:space="preserve">                                                                                                                                                                       </t>
  </si>
  <si>
    <t>Voted at</t>
  </si>
  <si>
    <t>CV1</t>
  </si>
  <si>
    <t>CV2</t>
  </si>
  <si>
    <t>CV3</t>
  </si>
  <si>
    <t>BL/LN</t>
  </si>
  <si>
    <t>CW</t>
  </si>
  <si>
    <t>JO/IN</t>
  </si>
  <si>
    <t>TY/CH</t>
  </si>
  <si>
    <t>UN/UD</t>
  </si>
  <si>
    <t>VM/DG/SH</t>
  </si>
  <si>
    <t>WALNUT</t>
  </si>
  <si>
    <t>WS/WE</t>
  </si>
  <si>
    <t>ABSENTEE</t>
  </si>
  <si>
    <t>PROVISIONAL</t>
  </si>
  <si>
    <t>TOTAL</t>
  </si>
  <si>
    <t>POLLS</t>
  </si>
  <si>
    <t>FEDERAL OFFICES</t>
  </si>
  <si>
    <t>PRESIDENT/VICE PRESIDENT (1)</t>
  </si>
  <si>
    <t>Overvotes</t>
  </si>
  <si>
    <t>Undervotes</t>
  </si>
  <si>
    <t>U.S. SENATE (1)</t>
  </si>
  <si>
    <t>U.S. REPRESENTATIVE DISTRICT 2 (1)</t>
  </si>
  <si>
    <t>STATE OFFICES</t>
  </si>
  <si>
    <t>STATE SENATOR DISTRICT 40 (1)</t>
  </si>
  <si>
    <t>Ken Rozenboom (Rep)</t>
  </si>
  <si>
    <t>STATE REPRESENTATIVE DISTRICT 80 (1)</t>
  </si>
  <si>
    <t>COUNTY OFFICES</t>
  </si>
  <si>
    <t>COUNTY BOARD OF SUPERVISORS (2)</t>
  </si>
  <si>
    <t>COUNTY AUDITOR (1)</t>
  </si>
  <si>
    <t>COUNTY SHERIFF (1)</t>
  </si>
  <si>
    <t>BELLAIR TOWNSHIP TRUSTEE (2)</t>
  </si>
  <si>
    <t>CALDWELL TOWNSHIP TRUSTEE (2)</t>
  </si>
  <si>
    <t>DOUGLAS TOWNSHIP TRUSTEE (1)</t>
  </si>
  <si>
    <t>DOUGLAS TOWNSHIP CLERK (1)</t>
  </si>
  <si>
    <t>FRANKLIN TOWNSHIP TRUSTEE (2)</t>
  </si>
  <si>
    <t>INDEPENDENCE TOWNSHIP TRUSTEE (2)</t>
  </si>
  <si>
    <t>JOHNS TOWNSHIP TRUSTEE (1)</t>
  </si>
  <si>
    <t>LINCOLN TOWNSHIP TRUSTEE (1)</t>
  </si>
  <si>
    <t>PLEASANT TOWNSHIP TRUSTEE (2)</t>
  </si>
  <si>
    <t>SHARON TOWNSHIP TRUSTEE (2)</t>
  </si>
  <si>
    <t>TAYLOR TOWNSHIP TRUSTEE (3)</t>
  </si>
  <si>
    <t>UDELL TOWNSHIP TRUSTEE (2)</t>
  </si>
  <si>
    <t>UNION TOWNSHIP TRUSTEE (2)</t>
  </si>
  <si>
    <t>VERMILLION TOWNSHIP TRUSTEE (2)</t>
  </si>
  <si>
    <t>WALNUT TOWNSHIP TRUSTEE (2)</t>
  </si>
  <si>
    <t>WASHINGTON TOWNSHIP TRUSTEE (2)</t>
  </si>
  <si>
    <t>WELLS TOWNSHIP TRUSTEE (1)</t>
  </si>
  <si>
    <t>SOIL&amp;WATER CONSERVATION (3)</t>
  </si>
  <si>
    <t>COUNTY AGRICULTURAL EXTENSION (4)</t>
  </si>
  <si>
    <t>NO</t>
  </si>
  <si>
    <t>PS/FR</t>
  </si>
  <si>
    <t>PRECINCT: Absentee #1</t>
  </si>
  <si>
    <t>PRECINCT: Absentee #2</t>
  </si>
  <si>
    <t>PRECINCT: Absentee Total</t>
  </si>
  <si>
    <t>Joseph R. Biden/Kamala D. Harris (Dem)</t>
  </si>
  <si>
    <t>Donald J. Trump/Michael R. Pence (Rep)</t>
  </si>
  <si>
    <t>Roque Rocky De La Fuente/Darcy G. Richardson (Alliance)</t>
  </si>
  <si>
    <t>Don Blakenship/William Alan Mohr (Constitution)</t>
  </si>
  <si>
    <t>Ricki Sue King/Dayne R. Chandler (Genealogy)</t>
  </si>
  <si>
    <t>Howie Hawkins/Angela Nicole Walker (Green)</t>
  </si>
  <si>
    <t>Jo Jorgensen/Jeremy Cohen (Lib)</t>
  </si>
  <si>
    <t>Kayne West/Michelle Tidbell</t>
  </si>
  <si>
    <t>Theresa Greenfield (Dem)</t>
  </si>
  <si>
    <t>Joni Ernst (Rep)</t>
  </si>
  <si>
    <t>Rick Stewart (Lib)</t>
  </si>
  <si>
    <t>Rita R. Hart (Dem)</t>
  </si>
  <si>
    <t>Mariannette Miller-Meeks (Rep)</t>
  </si>
  <si>
    <t>Lance Roorda (Dem)</t>
  </si>
  <si>
    <t>Holly Brink (Rep)</t>
  </si>
  <si>
    <t>Richard J. Burger (Dem)</t>
  </si>
  <si>
    <t>Kristopher Lee Hoffman (Dem)</t>
  </si>
  <si>
    <t>COUNTY BOARD OF SUPERVISORS TFV (1)</t>
  </si>
  <si>
    <t>Jim Schweizer (Dem)</t>
  </si>
  <si>
    <t>Thomas Waterman                                         YES</t>
  </si>
  <si>
    <t>Susan Kay Christensen                                  YES</t>
  </si>
  <si>
    <t>Edward Mansfield                                           YES</t>
  </si>
  <si>
    <t>Christopher McDonald                                    YES</t>
  </si>
  <si>
    <t>Sharon Soorholtz Greer                                  YES</t>
  </si>
  <si>
    <t>Thomas N. Bower                                          YES</t>
  </si>
  <si>
    <t>David May                                                     YES</t>
  </si>
  <si>
    <t>Julie A. Schumacher                                      YES</t>
  </si>
  <si>
    <t>Gregory G. Milani                                           YES</t>
  </si>
  <si>
    <t>Rose Anne Mefford                                        YES</t>
  </si>
  <si>
    <t>Public Measure</t>
  </si>
  <si>
    <t>Statewide Ballot Measure 1                            YES</t>
  </si>
  <si>
    <t>FRANKLIN TOWNSHIP TRUSTEE TFV (1)</t>
  </si>
  <si>
    <t>PLEASANT TOWNSHIP CLERK - TFV (1)</t>
  </si>
  <si>
    <t>SHARON TOWNSHIP CLERK - TFV (1)</t>
  </si>
  <si>
    <t>WALNUT TOWNSHIP TRUSTEE-TFV (1)</t>
  </si>
  <si>
    <t>Byron Tait</t>
  </si>
  <si>
    <t>JOHNS TOWNSHIP TRUSTEE TFV (1)</t>
  </si>
  <si>
    <t>UNION TOWNSHIP TRUSTEE TFV (1)</t>
  </si>
  <si>
    <t>UNION TOWNSHIP CLERK TFV (1)</t>
  </si>
  <si>
    <t>UDELL TOWNSHIP CLERK TFV (1)</t>
  </si>
  <si>
    <t>DOUGLAS TOWNSHIP TRUSTEE TFV (1)</t>
  </si>
  <si>
    <t>Race</t>
  </si>
  <si>
    <t>Last Name</t>
  </si>
  <si>
    <t>First Name</t>
  </si>
  <si>
    <t>Total</t>
  </si>
  <si>
    <t>Blank</t>
  </si>
  <si>
    <t>Anderson</t>
  </si>
  <si>
    <t>Adam</t>
  </si>
  <si>
    <t>Jason</t>
  </si>
  <si>
    <t>Thomas</t>
  </si>
  <si>
    <t>Sandy</t>
  </si>
  <si>
    <t>Donald</t>
  </si>
  <si>
    <t>James</t>
  </si>
  <si>
    <t>White</t>
  </si>
  <si>
    <t>Jonathan</t>
  </si>
  <si>
    <t>Wilson</t>
  </si>
  <si>
    <t>Daniel</t>
  </si>
  <si>
    <t>Richard</t>
  </si>
  <si>
    <t>Mouse</t>
  </si>
  <si>
    <t>Mickey</t>
  </si>
  <si>
    <t>Soil &amp; Water</t>
  </si>
  <si>
    <t>John</t>
  </si>
  <si>
    <t>Chris</t>
  </si>
  <si>
    <t>Golic</t>
  </si>
  <si>
    <t>Hart</t>
  </si>
  <si>
    <t>Rodney</t>
  </si>
  <si>
    <t>Julie</t>
  </si>
  <si>
    <t>Gillick</t>
  </si>
  <si>
    <t>Gray</t>
  </si>
  <si>
    <t>Jackson</t>
  </si>
  <si>
    <t>Tom</t>
  </si>
  <si>
    <t>Jones</t>
  </si>
  <si>
    <t>Kirkland</t>
  </si>
  <si>
    <t>Trent</t>
  </si>
  <si>
    <t>Wayne</t>
  </si>
  <si>
    <t>Scott</t>
  </si>
  <si>
    <t>Smith</t>
  </si>
  <si>
    <t>Marla</t>
  </si>
  <si>
    <t>Swaby</t>
  </si>
  <si>
    <t>Craig</t>
  </si>
  <si>
    <t>Gary</t>
  </si>
  <si>
    <t>Walker</t>
  </si>
  <si>
    <t>Linda</t>
  </si>
  <si>
    <t>Cisler</t>
  </si>
  <si>
    <t>Carl</t>
  </si>
  <si>
    <t>Cohrs</t>
  </si>
  <si>
    <t>Jewell</t>
  </si>
  <si>
    <t>Mike</t>
  </si>
  <si>
    <t>Jeremy</t>
  </si>
  <si>
    <t>Jay</t>
  </si>
  <si>
    <t>Dan</t>
  </si>
  <si>
    <t>McCoy</t>
  </si>
  <si>
    <t>Monte</t>
  </si>
  <si>
    <t>Stufflebeam</t>
  </si>
  <si>
    <t>Mark</t>
  </si>
  <si>
    <t>Joe</t>
  </si>
  <si>
    <t>Arbogast</t>
  </si>
  <si>
    <t>Michael</t>
  </si>
  <si>
    <t>Barger</t>
  </si>
  <si>
    <t>Brown</t>
  </si>
  <si>
    <t>Jerry</t>
  </si>
  <si>
    <t>David</t>
  </si>
  <si>
    <t>McGill</t>
  </si>
  <si>
    <t>Randy</t>
  </si>
  <si>
    <t>Bob</t>
  </si>
  <si>
    <t>Probasco</t>
  </si>
  <si>
    <t>Brinegar</t>
  </si>
  <si>
    <t>Dale</t>
  </si>
  <si>
    <t>Will</t>
  </si>
  <si>
    <t>Brian</t>
  </si>
  <si>
    <t>Carson</t>
  </si>
  <si>
    <t>Greg</t>
  </si>
  <si>
    <t>Duley</t>
  </si>
  <si>
    <t>Wade</t>
  </si>
  <si>
    <t>Phil</t>
  </si>
  <si>
    <t>Grove</t>
  </si>
  <si>
    <t>Terry</t>
  </si>
  <si>
    <t>Joiner</t>
  </si>
  <si>
    <t>Natasha</t>
  </si>
  <si>
    <t>McClintock</t>
  </si>
  <si>
    <t>Sebolt</t>
  </si>
  <si>
    <t>Rick</t>
  </si>
  <si>
    <t>Stanley</t>
  </si>
  <si>
    <t>Wright</t>
  </si>
  <si>
    <t>Steele</t>
  </si>
  <si>
    <t>Eddy</t>
  </si>
  <si>
    <t>Ron</t>
  </si>
  <si>
    <t>Haines</t>
  </si>
  <si>
    <t>Wells</t>
  </si>
  <si>
    <t>Cook</t>
  </si>
  <si>
    <t>Long</t>
  </si>
  <si>
    <t>McDanel</t>
  </si>
  <si>
    <t>Susan</t>
  </si>
  <si>
    <t>Prater</t>
  </si>
  <si>
    <t>Ballanger</t>
  </si>
  <si>
    <t>Lowe</t>
  </si>
  <si>
    <t>Matt</t>
  </si>
  <si>
    <t>Bill</t>
  </si>
  <si>
    <t>Mobley</t>
  </si>
  <si>
    <t>Hancox</t>
  </si>
  <si>
    <t>Boblenz</t>
  </si>
  <si>
    <t>Spencer</t>
  </si>
  <si>
    <t>Uhlenhake</t>
  </si>
  <si>
    <t>Jeff</t>
  </si>
  <si>
    <t>Benz</t>
  </si>
  <si>
    <t>Burger</t>
  </si>
  <si>
    <t>Hoffman</t>
  </si>
  <si>
    <t>Kenny</t>
  </si>
  <si>
    <t>Randall</t>
  </si>
  <si>
    <t>Kevin</t>
  </si>
  <si>
    <t>Zeb</t>
  </si>
  <si>
    <t>Bryant</t>
  </si>
  <si>
    <t>Taylor</t>
  </si>
  <si>
    <t>West</t>
  </si>
  <si>
    <t>Davis</t>
  </si>
  <si>
    <t>US Senator</t>
  </si>
  <si>
    <t>McClure</t>
  </si>
  <si>
    <t>Rusty</t>
  </si>
  <si>
    <t>State Senator Dist #40</t>
  </si>
  <si>
    <t>State Representative Dist #80</t>
  </si>
  <si>
    <t>Co Board of Supervisor</t>
  </si>
  <si>
    <t>Co Board of Supervisor TFV</t>
  </si>
  <si>
    <t>Co Auditor</t>
  </si>
  <si>
    <t>Co Sheriff</t>
  </si>
  <si>
    <t>Ag Extension</t>
  </si>
  <si>
    <t>Connell</t>
  </si>
  <si>
    <t>Dillion</t>
  </si>
  <si>
    <t>Lassabe</t>
  </si>
  <si>
    <t>Jesse</t>
  </si>
  <si>
    <t>Howe</t>
  </si>
  <si>
    <t>Jessie</t>
  </si>
  <si>
    <t>Gesawaldo</t>
  </si>
  <si>
    <t>Bennett</t>
  </si>
  <si>
    <t>Neal</t>
  </si>
  <si>
    <t>Clayworth</t>
  </si>
  <si>
    <t>Jody</t>
  </si>
  <si>
    <t>Buckallew</t>
  </si>
  <si>
    <t>Allen</t>
  </si>
  <si>
    <t>Koll</t>
  </si>
  <si>
    <t>Aron J.</t>
  </si>
  <si>
    <t>US Representative Dist #2</t>
  </si>
  <si>
    <t>Halterman</t>
  </si>
  <si>
    <t>Yellow</t>
  </si>
  <si>
    <t>Dog</t>
  </si>
  <si>
    <t>Anyone</t>
  </si>
  <si>
    <t>Else</t>
  </si>
  <si>
    <t>Devolt</t>
  </si>
  <si>
    <t>Glenn</t>
  </si>
  <si>
    <t>Santa</t>
  </si>
  <si>
    <t>Clause</t>
  </si>
  <si>
    <t>Dillard</t>
  </si>
  <si>
    <t>Danny</t>
  </si>
  <si>
    <t>Skyler</t>
  </si>
  <si>
    <t>Heffron</t>
  </si>
  <si>
    <t>Lance</t>
  </si>
  <si>
    <t>McMahon</t>
  </si>
  <si>
    <t>Anybody</t>
  </si>
  <si>
    <t>Him</t>
  </si>
  <si>
    <t>Sherwood</t>
  </si>
  <si>
    <t>Seth</t>
  </si>
  <si>
    <t>Ricky</t>
  </si>
  <si>
    <t>Shore</t>
  </si>
  <si>
    <t>Chase</t>
  </si>
  <si>
    <t>Chidester</t>
  </si>
  <si>
    <t>Any Other</t>
  </si>
  <si>
    <t>Than</t>
  </si>
  <si>
    <t>Rowland</t>
  </si>
  <si>
    <t>Brock</t>
  </si>
  <si>
    <t>Brennen</t>
  </si>
  <si>
    <t>Tubaugh</t>
  </si>
  <si>
    <t>Bernie</t>
  </si>
  <si>
    <t>Sanders</t>
  </si>
  <si>
    <t>Carroll</t>
  </si>
  <si>
    <t>Stan</t>
  </si>
  <si>
    <t>Maddy</t>
  </si>
  <si>
    <t>Demry</t>
  </si>
  <si>
    <t>None</t>
  </si>
  <si>
    <t>Waits</t>
  </si>
  <si>
    <t>Shawn</t>
  </si>
  <si>
    <t>Sconzo</t>
  </si>
  <si>
    <t>Cliff</t>
  </si>
  <si>
    <t>Burge</t>
  </si>
  <si>
    <t>Sandler</t>
  </si>
  <si>
    <t>Madeson</t>
  </si>
  <si>
    <t>Burrows</t>
  </si>
  <si>
    <t>Doyle</t>
  </si>
  <si>
    <t>McDonald</t>
  </si>
  <si>
    <t>Toby</t>
  </si>
  <si>
    <t>Goodman</t>
  </si>
  <si>
    <t>Cody</t>
  </si>
  <si>
    <t>Prince</t>
  </si>
  <si>
    <t>Fielder</t>
  </si>
  <si>
    <t>Ronnie</t>
  </si>
  <si>
    <t>Raskie</t>
  </si>
  <si>
    <t>Martha</t>
  </si>
  <si>
    <t>Furlin</t>
  </si>
  <si>
    <t>Nyle</t>
  </si>
  <si>
    <t>Cox</t>
  </si>
  <si>
    <t>Felton</t>
  </si>
  <si>
    <t>Branson</t>
  </si>
  <si>
    <t>Bachman</t>
  </si>
  <si>
    <t>Bellair Township Trustee</t>
  </si>
  <si>
    <t>Cole</t>
  </si>
  <si>
    <t>M</t>
  </si>
  <si>
    <t>Caldwell Township Trustee</t>
  </si>
  <si>
    <t>P. Sherrill</t>
  </si>
  <si>
    <t>Baugher</t>
  </si>
  <si>
    <t>Kari</t>
  </si>
  <si>
    <t>Dallas</t>
  </si>
  <si>
    <t>Wahl</t>
  </si>
  <si>
    <t>Nolan</t>
  </si>
  <si>
    <t>Gordon</t>
  </si>
  <si>
    <t>Ewing</t>
  </si>
  <si>
    <t>Elmer</t>
  </si>
  <si>
    <t>Fudd</t>
  </si>
  <si>
    <t>Franklin Township Trustee</t>
  </si>
  <si>
    <t>Matthew</t>
  </si>
  <si>
    <t>Darla</t>
  </si>
  <si>
    <t>Pleasant Township Trustee</t>
  </si>
  <si>
    <t xml:space="preserve">Larry </t>
  </si>
  <si>
    <t>Joan</t>
  </si>
  <si>
    <t>Stickler, Jr.</t>
  </si>
  <si>
    <t>Michaela</t>
  </si>
  <si>
    <t>McCarl</t>
  </si>
  <si>
    <t>Hawkins</t>
  </si>
  <si>
    <t>Brent</t>
  </si>
  <si>
    <t>Oden</t>
  </si>
  <si>
    <t>Sheston</t>
  </si>
  <si>
    <t>Jesse Blake</t>
  </si>
  <si>
    <t>Justin</t>
  </si>
  <si>
    <t>Doll</t>
  </si>
  <si>
    <t>Marketta</t>
  </si>
  <si>
    <t>Jacob</t>
  </si>
  <si>
    <t>P.W.</t>
  </si>
  <si>
    <t>Ryan P.</t>
  </si>
  <si>
    <t>McClurg</t>
  </si>
  <si>
    <t>Diane</t>
  </si>
  <si>
    <t>Booyer</t>
  </si>
  <si>
    <t>DeVonna</t>
  </si>
  <si>
    <t>Elvis</t>
  </si>
  <si>
    <t>Presley</t>
  </si>
  <si>
    <t>Taylor Township Trustee</t>
  </si>
  <si>
    <t>Andy</t>
  </si>
  <si>
    <t>DeLong</t>
  </si>
  <si>
    <t>Jess</t>
  </si>
  <si>
    <t>Rich</t>
  </si>
  <si>
    <t>Schreck</t>
  </si>
  <si>
    <t>Todd</t>
  </si>
  <si>
    <t>Harp</t>
  </si>
  <si>
    <t>Chuck</t>
  </si>
  <si>
    <t>Moore</t>
  </si>
  <si>
    <t>Sheldon</t>
  </si>
  <si>
    <t>Sheila</t>
  </si>
  <si>
    <t>Kirby</t>
  </si>
  <si>
    <t>Sankot</t>
  </si>
  <si>
    <t>Steven</t>
  </si>
  <si>
    <t>Haden</t>
  </si>
  <si>
    <t>Ranger</t>
  </si>
  <si>
    <t>me</t>
  </si>
  <si>
    <t>Wallace</t>
  </si>
  <si>
    <t>Carter</t>
  </si>
  <si>
    <t>Union Township Trustee</t>
  </si>
  <si>
    <t>Spears</t>
  </si>
  <si>
    <t>Donna</t>
  </si>
  <si>
    <t>Shoop</t>
  </si>
  <si>
    <t>Udell Township Trustee</t>
  </si>
  <si>
    <t>Erma</t>
  </si>
  <si>
    <t>Mathews</t>
  </si>
  <si>
    <t>Spring</t>
  </si>
  <si>
    <t>Hinote</t>
  </si>
  <si>
    <t>Beverly</t>
  </si>
  <si>
    <t>Babbitt</t>
  </si>
  <si>
    <t>Sufflebeam</t>
  </si>
  <si>
    <t>Tim</t>
  </si>
  <si>
    <t>Marshall</t>
  </si>
  <si>
    <t>Janice</t>
  </si>
  <si>
    <t>Self</t>
  </si>
  <si>
    <t>Jan</t>
  </si>
  <si>
    <t>Guinn</t>
  </si>
  <si>
    <t>Jerilyn</t>
  </si>
  <si>
    <t>Inman</t>
  </si>
  <si>
    <t>Dave</t>
  </si>
  <si>
    <t>Wendland</t>
  </si>
  <si>
    <t>Paula K.</t>
  </si>
  <si>
    <t>Crow</t>
  </si>
  <si>
    <t>Vermillion Township Trustee</t>
  </si>
  <si>
    <t>Howard</t>
  </si>
  <si>
    <t>Tiffany</t>
  </si>
  <si>
    <t>Sharon Township Trustee</t>
  </si>
  <si>
    <t>Morlan</t>
  </si>
  <si>
    <t>Kimberly</t>
  </si>
  <si>
    <t>Ogden</t>
  </si>
  <si>
    <t>But</t>
  </si>
  <si>
    <t>Bugs</t>
  </si>
  <si>
    <t>Bunny</t>
  </si>
  <si>
    <t>Eakin</t>
  </si>
  <si>
    <t>Barber</t>
  </si>
  <si>
    <t>Tami</t>
  </si>
  <si>
    <t>Swarts</t>
  </si>
  <si>
    <t>Jed</t>
  </si>
  <si>
    <t>Rex</t>
  </si>
  <si>
    <t>Harris</t>
  </si>
  <si>
    <t>Rodganna</t>
  </si>
  <si>
    <t>Avery</t>
  </si>
  <si>
    <t>Johnston</t>
  </si>
  <si>
    <t>David M./Nancy E.</t>
  </si>
  <si>
    <t>Barton/Barton</t>
  </si>
  <si>
    <t>Kamala D/Joseph</t>
  </si>
  <si>
    <t>Harris/Biden</t>
  </si>
  <si>
    <t>Roy/Dale</t>
  </si>
  <si>
    <t>Rogers/Evans</t>
  </si>
  <si>
    <t>Anthony/Michael</t>
  </si>
  <si>
    <t>Fauci/Pence</t>
  </si>
  <si>
    <t>Green</t>
  </si>
  <si>
    <t>Party</t>
  </si>
  <si>
    <t>Alyssa</t>
  </si>
  <si>
    <t>Cowan</t>
  </si>
  <si>
    <t>Lindsey</t>
  </si>
  <si>
    <t>Barton</t>
  </si>
  <si>
    <t>Dennis</t>
  </si>
  <si>
    <t>Dennis Dean</t>
  </si>
  <si>
    <t>Varese</t>
  </si>
  <si>
    <t>Johnson</t>
  </si>
  <si>
    <t>Democratic</t>
  </si>
  <si>
    <t>Berkemper</t>
  </si>
  <si>
    <t>Tanya</t>
  </si>
  <si>
    <t>Meyers</t>
  </si>
  <si>
    <t>Keilig</t>
  </si>
  <si>
    <t>Jamie</t>
  </si>
  <si>
    <t>Foster</t>
  </si>
  <si>
    <t>Joey</t>
  </si>
  <si>
    <t>Snow</t>
  </si>
  <si>
    <t>Walljasper</t>
  </si>
  <si>
    <t>Burt</t>
  </si>
  <si>
    <t>Reynolds</t>
  </si>
  <si>
    <t>Fraser</t>
  </si>
  <si>
    <t>Ken</t>
  </si>
  <si>
    <t>Wireman III</t>
  </si>
  <si>
    <t>Literally Anyone</t>
  </si>
  <si>
    <t>Phillip C.</t>
  </si>
  <si>
    <t>Kelderman</t>
  </si>
  <si>
    <t>Little</t>
  </si>
  <si>
    <t>Redinbaugh</t>
  </si>
  <si>
    <t>Kerry</t>
  </si>
  <si>
    <t>Chaplin</t>
  </si>
  <si>
    <t>Smothers</t>
  </si>
  <si>
    <t>Hengstenberg</t>
  </si>
  <si>
    <t>Roth</t>
  </si>
  <si>
    <t>Ellis</t>
  </si>
  <si>
    <t>Paxston</t>
  </si>
  <si>
    <t>Alan</t>
  </si>
  <si>
    <t>Boettcher</t>
  </si>
  <si>
    <t>Keith</t>
  </si>
  <si>
    <t>Tuttle</t>
  </si>
  <si>
    <t>Benjamin</t>
  </si>
  <si>
    <t>Zimmer</t>
  </si>
  <si>
    <t>Don</t>
  </si>
  <si>
    <t>Hunt</t>
  </si>
  <si>
    <t>Labertew</t>
  </si>
  <si>
    <t>Deb</t>
  </si>
  <si>
    <t>Tarbell</t>
  </si>
  <si>
    <t>Ryan</t>
  </si>
  <si>
    <t>Hamilton</t>
  </si>
  <si>
    <t>Kauzlarich</t>
  </si>
  <si>
    <t>Buban</t>
  </si>
  <si>
    <t>Strunk</t>
  </si>
  <si>
    <t>Shane</t>
  </si>
  <si>
    <t>Frevert</t>
  </si>
  <si>
    <t>Kepner</t>
  </si>
  <si>
    <t>Jack</t>
  </si>
  <si>
    <t>Del Ponte</t>
  </si>
  <si>
    <t>De Vries</t>
  </si>
  <si>
    <t>Donnie</t>
  </si>
  <si>
    <t>Hedgecock</t>
  </si>
  <si>
    <t>Travis</t>
  </si>
  <si>
    <t>Zaputil</t>
  </si>
  <si>
    <t>Chad</t>
  </si>
  <si>
    <t>Brydon</t>
  </si>
  <si>
    <t>Kaster</t>
  </si>
  <si>
    <t>Bauman</t>
  </si>
  <si>
    <t>Nick</t>
  </si>
  <si>
    <t>Baldwin</t>
  </si>
  <si>
    <t>Fenton</t>
  </si>
  <si>
    <t>Brad</t>
  </si>
  <si>
    <t>Nicoletto</t>
  </si>
  <si>
    <t>Shayla</t>
  </si>
  <si>
    <t>Martsching</t>
  </si>
  <si>
    <t>Charles</t>
  </si>
  <si>
    <t>Cool</t>
  </si>
  <si>
    <t>Egley</t>
  </si>
  <si>
    <t>Bruce</t>
  </si>
  <si>
    <t>Clinkenbeard</t>
  </si>
  <si>
    <t>Messersmith</t>
  </si>
  <si>
    <t>Kim</t>
  </si>
  <si>
    <t>Daugherty</t>
  </si>
  <si>
    <t>Rhea</t>
  </si>
  <si>
    <t>Patrick</t>
  </si>
  <si>
    <t>Amsden</t>
  </si>
  <si>
    <t>Mark/Adrian</t>
  </si>
  <si>
    <t>Charles/Wallace</t>
  </si>
  <si>
    <t>Nevaeh</t>
  </si>
  <si>
    <t>Amanda</t>
  </si>
  <si>
    <t>Trey/Tom</t>
  </si>
  <si>
    <t>Gowdy/Cottom</t>
  </si>
  <si>
    <t>George</t>
  </si>
  <si>
    <t>Clooney</t>
  </si>
  <si>
    <t>Leonardo</t>
  </si>
  <si>
    <t>DeCaprio</t>
  </si>
  <si>
    <t>Coty</t>
  </si>
  <si>
    <t>Gearin</t>
  </si>
  <si>
    <t>Crystal</t>
  </si>
  <si>
    <t>Orndorff</t>
  </si>
  <si>
    <t>Not</t>
  </si>
  <si>
    <t>Her</t>
  </si>
  <si>
    <t>Jim</t>
  </si>
  <si>
    <t>Burns</t>
  </si>
  <si>
    <t>Mama</t>
  </si>
  <si>
    <t>Alley</t>
  </si>
  <si>
    <t>Marlene</t>
  </si>
  <si>
    <t>Kosman</t>
  </si>
  <si>
    <t>Bunch</t>
  </si>
  <si>
    <t>Roy</t>
  </si>
  <si>
    <t>Peters</t>
  </si>
  <si>
    <t>Sheehan</t>
  </si>
  <si>
    <t>Richard J.</t>
  </si>
  <si>
    <t>Nielson</t>
  </si>
  <si>
    <t>Not Her</t>
  </si>
  <si>
    <t>Either</t>
  </si>
  <si>
    <t>Lobad</t>
  </si>
  <si>
    <t>O'Hair</t>
  </si>
  <si>
    <t>Josh</t>
  </si>
  <si>
    <t>Barbie</t>
  </si>
  <si>
    <t>Sarah</t>
  </si>
  <si>
    <t>Owens</t>
  </si>
  <si>
    <t>Sindalar</t>
  </si>
  <si>
    <t>Definitely Not</t>
  </si>
  <si>
    <t>Marion</t>
  </si>
  <si>
    <t>Zemo</t>
  </si>
  <si>
    <t>Maximus</t>
  </si>
  <si>
    <t>Carlson</t>
  </si>
  <si>
    <t>Willie</t>
  </si>
  <si>
    <t>Lewis</t>
  </si>
  <si>
    <t>Gerald</t>
  </si>
  <si>
    <t>Clint</t>
  </si>
  <si>
    <t>Tammy</t>
  </si>
  <si>
    <t>Sean</t>
  </si>
  <si>
    <t>Napazel</t>
  </si>
  <si>
    <t>Washington Township Trustee</t>
  </si>
  <si>
    <t>Flint</t>
  </si>
  <si>
    <t>Salladay</t>
  </si>
  <si>
    <t>Davenport</t>
  </si>
  <si>
    <t>Hatfield</t>
  </si>
  <si>
    <t>Poolman</t>
  </si>
  <si>
    <t>Walnut Township Trustee</t>
  </si>
  <si>
    <t>Minear</t>
  </si>
  <si>
    <t>Cridlebaugh</t>
  </si>
  <si>
    <t>Blaine</t>
  </si>
  <si>
    <t>Cindy</t>
  </si>
  <si>
    <t>Koehler</t>
  </si>
  <si>
    <t>John (Jack)</t>
  </si>
  <si>
    <t>Kennelly</t>
  </si>
  <si>
    <t>Cassie</t>
  </si>
  <si>
    <t>Parrish</t>
  </si>
  <si>
    <t>Bowen</t>
  </si>
  <si>
    <t>Dean</t>
  </si>
  <si>
    <t>Young</t>
  </si>
  <si>
    <t xml:space="preserve">Jericho T. </t>
  </si>
  <si>
    <t>Clark</t>
  </si>
  <si>
    <t>Curt</t>
  </si>
  <si>
    <t>Debraska</t>
  </si>
  <si>
    <t>Darrell</t>
  </si>
  <si>
    <t>Shinn</t>
  </si>
  <si>
    <t>Edith</t>
  </si>
  <si>
    <t>Swaybe</t>
  </si>
  <si>
    <t>Billy</t>
  </si>
  <si>
    <t>Nathan</t>
  </si>
  <si>
    <t>Row Labels</t>
  </si>
  <si>
    <t>Grand Total</t>
  </si>
  <si>
    <t>Sum of Total</t>
  </si>
  <si>
    <t>McDanolds</t>
  </si>
  <si>
    <t>Daniels</t>
  </si>
  <si>
    <t>Graves</t>
  </si>
  <si>
    <t>draw</t>
  </si>
  <si>
    <t>**</t>
  </si>
  <si>
    <t>all listed</t>
  </si>
  <si>
    <t>Write-in Jeremy Long*</t>
  </si>
  <si>
    <t>Linda Demry (Rep) *</t>
  </si>
  <si>
    <t>Mark McGill (Rep) *</t>
  </si>
  <si>
    <t>Jeff Kulmatycki (Rep) *</t>
  </si>
  <si>
    <t>Kelly Howard (Rep) *</t>
  </si>
  <si>
    <t>Gary Anderson (Rep) *</t>
  </si>
  <si>
    <t>Dennis L Laurson *</t>
  </si>
  <si>
    <t>Ronald Eddy *</t>
  </si>
  <si>
    <t>Jon Dorman *</t>
  </si>
  <si>
    <t>Jim Robinson *</t>
  </si>
  <si>
    <t>Thressa Robinson *</t>
  </si>
  <si>
    <t>Write-in Gary Chaplin *</t>
  </si>
  <si>
    <t>Write-in Matthew Lowe *</t>
  </si>
  <si>
    <t>Write-in Craig Sebolt *</t>
  </si>
  <si>
    <t>Write-in Linda Ballanger</t>
  </si>
  <si>
    <t>Write-in Gerald Chaplin</t>
  </si>
  <si>
    <t>Write-in Greg Lowe</t>
  </si>
  <si>
    <t>Write-in Phil Prater</t>
  </si>
  <si>
    <t>Arthur Lemley *</t>
  </si>
  <si>
    <t>Keith Lain *</t>
  </si>
  <si>
    <t>Mark McDanolds *</t>
  </si>
  <si>
    <t>Dan Furlin, Jr. *</t>
  </si>
  <si>
    <t>Write-in Larry Golic</t>
  </si>
  <si>
    <t>Write-in Scott Hawkins</t>
  </si>
  <si>
    <t>Write-in Mark Hengstenberg</t>
  </si>
  <si>
    <t>Write-in Michaela McCarl</t>
  </si>
  <si>
    <t>Write-in Joan Mobley</t>
  </si>
  <si>
    <t>Write-in Brent Oden</t>
  </si>
  <si>
    <t>Write-in Gary Smothers</t>
  </si>
  <si>
    <t>Write-in Gary Strickler, Jr.</t>
  </si>
  <si>
    <t>Write-in Carl Wells</t>
  </si>
  <si>
    <t>Write-in Clint Wells</t>
  </si>
  <si>
    <t>Write-in John Wright</t>
  </si>
  <si>
    <t>Write-in Trent Mobley *</t>
  </si>
  <si>
    <t>Write-in Wayne Wright *</t>
  </si>
  <si>
    <t>Write-in Susan Graves</t>
  </si>
  <si>
    <t>Write-in Julie Oden</t>
  </si>
  <si>
    <t>Write-in Tammy Wells</t>
  </si>
  <si>
    <t>Write-in Joan Mobley *</t>
  </si>
  <si>
    <t>Write-in Andy DeLong</t>
  </si>
  <si>
    <t>Write-in Kenny Long</t>
  </si>
  <si>
    <t>Write-in Jody Napazel</t>
  </si>
  <si>
    <t>Write-in Ellis Paxston</t>
  </si>
  <si>
    <t>Write-in Chris Spencer</t>
  </si>
  <si>
    <t>Write-in Sean Spencer</t>
  </si>
  <si>
    <t>Write-in Stanley Spencer *</t>
  </si>
  <si>
    <t>Write-in Jess Uhlenhake</t>
  </si>
  <si>
    <t>Write-in David Walljasper</t>
  </si>
  <si>
    <t>Write-in Rich Wilson *</t>
  </si>
  <si>
    <t>Write-in Jerry Boblenz *</t>
  </si>
  <si>
    <t>Write- in Craig Swaby *</t>
  </si>
  <si>
    <t>Dennis Bryant *</t>
  </si>
  <si>
    <t>Write-in Adam Grove</t>
  </si>
  <si>
    <t>Write-in Jerry Hinote</t>
  </si>
  <si>
    <t>Write-in David Zimmer</t>
  </si>
  <si>
    <t>Write-in Cindy Koehler *</t>
  </si>
  <si>
    <t>Matt Kaster *</t>
  </si>
  <si>
    <t>Bill Ward *</t>
  </si>
  <si>
    <t>Lori Boyer *</t>
  </si>
  <si>
    <t>Floyd Proctor *</t>
  </si>
  <si>
    <t>Rick Sebolt *</t>
  </si>
  <si>
    <t>Write-in Randy Eddy *</t>
  </si>
  <si>
    <t>Byron Tait *</t>
  </si>
  <si>
    <t>Loran Bryant *</t>
  </si>
  <si>
    <t>Write-in Alan Boettcher</t>
  </si>
  <si>
    <t>Write-in Mark Davenport</t>
  </si>
  <si>
    <t>Write-in Rex Harris</t>
  </si>
  <si>
    <t>Write-in Jerry Probasco</t>
  </si>
  <si>
    <t>Write-in John Probasco</t>
  </si>
  <si>
    <t>Write-in Tami Swarts</t>
  </si>
  <si>
    <t>James W. Zaputil *</t>
  </si>
  <si>
    <t>Sharon Redinbaugh *</t>
  </si>
  <si>
    <t>David Kauzlarich *</t>
  </si>
  <si>
    <t>Write-in Nyle Cox *</t>
  </si>
  <si>
    <t>Melissa Neher *</t>
  </si>
  <si>
    <t>Loretta F. McClintock *</t>
  </si>
  <si>
    <t>Patrick Amsden *</t>
  </si>
  <si>
    <t>Write-in Tiffany Brown *</t>
  </si>
  <si>
    <t>not eligible</t>
  </si>
  <si>
    <t xml:space="preserve">Write-in Gary Cridlebaugh </t>
  </si>
  <si>
    <t>Write-in Dallas Wahl *</t>
  </si>
  <si>
    <t xml:space="preserve">Write-in Nolan Wells </t>
  </si>
  <si>
    <t xml:space="preserve">Write-in Rodney Joiner </t>
  </si>
  <si>
    <t xml:space="preserve">Write-in Gordon Ewing  </t>
  </si>
  <si>
    <t>Write-in Marla Morlan *</t>
  </si>
  <si>
    <t xml:space="preserve">Write-in Natasha Joiner </t>
  </si>
  <si>
    <t>Write-in Cassie Parrish *</t>
  </si>
  <si>
    <t>Write-in John (Jack) Kennelly *</t>
  </si>
  <si>
    <t xml:space="preserve">Write-in David Labertew </t>
  </si>
  <si>
    <t xml:space="preserve">Write-in Kimberly Moore </t>
  </si>
  <si>
    <t xml:space="preserve">Write-in Deb Tarbell </t>
  </si>
  <si>
    <t>Write-in Jim Hatfield *</t>
  </si>
  <si>
    <t xml:space="preserve">Write-in Craig Poolman </t>
  </si>
  <si>
    <t>Write-in Ron Minear *</t>
  </si>
  <si>
    <t xml:space="preserve">Write-in Keith Tuttle </t>
  </si>
  <si>
    <t xml:space="preserve">Write-in Jim Hatfield </t>
  </si>
  <si>
    <t xml:space="preserve">Write-in Tom Johnson </t>
  </si>
  <si>
    <t>Write-in Richard Taylor *</t>
  </si>
  <si>
    <t xml:space="preserve">Write-in Jed Ballanger  </t>
  </si>
  <si>
    <t>APPANOOSE COUNTY OFFICIAL GENERAL ELECTION RESULTS NOVEMBER 3,2020</t>
  </si>
  <si>
    <t>APPANOOSE COUNTY OFFICIAL GENERAL ELECTION RESULTS NOVEMBER 3,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</si>
</sst>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/>
    <xf numFmtId="0" fontId="1" fillId="0" borderId="0" xfId="0" applyFont="1"/>
    <xf numFmtId="0" fontId="5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/>
    <xf numFmtId="0" fontId="4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/>
    <xf numFmtId="0" fontId="12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/>
    <xf numFmtId="0" fontId="0" fillId="3" borderId="3" xfId="0" applyFill="1" applyBorder="1" applyAlignment="1">
      <alignment horizontal="center"/>
    </xf>
    <xf numFmtId="0" fontId="12" fillId="3" borderId="3" xfId="0" applyFont="1" applyFill="1" applyBorder="1" applyAlignment="1"/>
    <xf numFmtId="0" fontId="16" fillId="0" borderId="3" xfId="0" applyFont="1" applyBorder="1"/>
    <xf numFmtId="0" fontId="0" fillId="0" borderId="3" xfId="0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7" fillId="4" borderId="3" xfId="0" applyFont="1" applyFill="1" applyBorder="1"/>
    <xf numFmtId="0" fontId="0" fillId="4" borderId="0" xfId="0" applyFill="1"/>
    <xf numFmtId="0" fontId="17" fillId="0" borderId="3" xfId="0" applyFont="1" applyBorder="1"/>
    <xf numFmtId="0" fontId="17" fillId="0" borderId="3" xfId="0" applyFont="1" applyBorder="1" applyAlignment="1">
      <alignment horizontal="right"/>
    </xf>
    <xf numFmtId="0" fontId="17" fillId="3" borderId="0" xfId="0" applyFont="1" applyFill="1" applyBorder="1"/>
    <xf numFmtId="0" fontId="0" fillId="4" borderId="3" xfId="0" applyFill="1" applyBorder="1"/>
    <xf numFmtId="0" fontId="0" fillId="3" borderId="3" xfId="0" applyFill="1" applyBorder="1"/>
    <xf numFmtId="0" fontId="14" fillId="0" borderId="0" xfId="0" applyFont="1" applyFill="1" applyBorder="1"/>
    <xf numFmtId="0" fontId="0" fillId="3" borderId="16" xfId="0" applyFill="1" applyBorder="1"/>
    <xf numFmtId="0" fontId="15" fillId="0" borderId="17" xfId="0" applyFont="1" applyBorder="1"/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/>
    <xf numFmtId="0" fontId="12" fillId="3" borderId="15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7" fillId="0" borderId="16" xfId="0" applyFont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12" fillId="3" borderId="18" xfId="0" applyFont="1" applyFill="1" applyBorder="1" applyAlignment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13" xfId="0" applyFont="1" applyBorder="1" applyAlignment="1">
      <alignment horizontal="center"/>
    </xf>
    <xf numFmtId="0" fontId="5" fillId="0" borderId="0" xfId="0" applyFont="1" applyBorder="1" applyAlignment="1"/>
    <xf numFmtId="0" fontId="0" fillId="3" borderId="17" xfId="0" applyFill="1" applyBorder="1"/>
    <xf numFmtId="0" fontId="16" fillId="0" borderId="17" xfId="0" applyFont="1" applyBorder="1"/>
    <xf numFmtId="0" fontId="12" fillId="3" borderId="13" xfId="0" applyFont="1" applyFill="1" applyBorder="1" applyAlignment="1"/>
    <xf numFmtId="0" fontId="0" fillId="3" borderId="13" xfId="0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3" xfId="0" applyFill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12" fillId="0" borderId="0" xfId="0" applyFont="1" applyAlignment="1">
      <alignment horizontal="center"/>
    </xf>
    <xf numFmtId="0" fontId="17" fillId="0" borderId="17" xfId="0" applyFont="1" applyBorder="1"/>
    <xf numFmtId="0" fontId="17" fillId="0" borderId="3" xfId="0" applyFont="1" applyFill="1" applyBorder="1"/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Border="1" applyAlignment="1"/>
    <xf numFmtId="0" fontId="7" fillId="0" borderId="0" xfId="0" applyFont="1"/>
    <xf numFmtId="0" fontId="5" fillId="0" borderId="0" xfId="0" applyFont="1"/>
    <xf numFmtId="0" fontId="7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1">
    <cellStyle name="Normal" xfId="0" builtinId="0"/>
  </cellStyles>
  <dxfs count="3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Howard" refreshedDate="44140.626285648148" createdVersion="4" refreshedVersion="6" minRefreshableVersion="3" recordCount="438">
  <cacheSource type="worksheet">
    <worksheetSource ref="A4:Q442" sheet="Write-ins"/>
  </cacheSource>
  <cacheFields count="17">
    <cacheField name="Race" numFmtId="0">
      <sharedItems count="33">
        <s v="President/Vice President"/>
        <s v="US Senator"/>
        <s v="US Representative Dist #2"/>
        <s v="State Senator Dist #40"/>
        <s v="State Representative Dist #80"/>
        <s v="Co Board of Supervisor"/>
        <s v="Co Board of Supervisor TFV"/>
        <s v="Co Auditor"/>
        <s v="Co Sheriff"/>
        <s v="Soil &amp; Water"/>
        <s v="Ag Extension"/>
        <s v="Bellair Township Trustee"/>
        <s v="Caldwell Township Trustee"/>
        <s v="Douglas Township Trustee TFV"/>
        <s v="Franklin Township Trustee"/>
        <s v="Franklin Township Trustee TFV"/>
        <s v="Johns Township Trustee"/>
        <s v="Lincoln Township Trustee"/>
        <s v="Pleasant Township Trustee"/>
        <s v="Pleasant Township Clerk TFV"/>
        <s v="Sharon Township Trustee"/>
        <s v="Sharon Township Clerk TFV"/>
        <s v="Taylor Township Trustee"/>
        <s v="Union Township Trustee"/>
        <s v="Union Township Trustee TFV"/>
        <s v="Udell Township Trustee"/>
        <s v="Udell Township Clerk TFV"/>
        <s v="Vermillion Township Trustee"/>
        <s v="Walnut Township Trustee"/>
        <s v="Walnut Township Trustee TFV"/>
        <s v="Washington Township Trustee"/>
        <s v="Wells Township Trustee"/>
        <s v="Sharon Township Trustee TFV" u="1"/>
      </sharedItems>
    </cacheField>
    <cacheField name="First Name" numFmtId="0">
      <sharedItems/>
    </cacheField>
    <cacheField name="Last Name" numFmtId="0">
      <sharedItems containsBlank="1"/>
    </cacheField>
    <cacheField name="CV1" numFmtId="0">
      <sharedItems containsString="0" containsBlank="1" containsNumber="1" containsInteger="1" minValue="1" maxValue="2"/>
    </cacheField>
    <cacheField name="CV2" numFmtId="0">
      <sharedItems containsString="0" containsBlank="1" containsNumber="1" containsInteger="1" minValue="1" maxValue="2"/>
    </cacheField>
    <cacheField name="CV3" numFmtId="0">
      <sharedItems containsString="0" containsBlank="1" containsNumber="1" containsInteger="1" minValue="1" maxValue="2"/>
    </cacheField>
    <cacheField name="BL/LN" numFmtId="0">
      <sharedItems containsString="0" containsBlank="1" containsNumber="1" containsInteger="1" minValue="1" maxValue="2"/>
    </cacheField>
    <cacheField name="CW" numFmtId="0">
      <sharedItems containsString="0" containsBlank="1" containsNumber="1" containsInteger="1" minValue="1" maxValue="1"/>
    </cacheField>
    <cacheField name="JO/IN" numFmtId="0">
      <sharedItems containsString="0" containsBlank="1" containsNumber="1" containsInteger="1" minValue="1" maxValue="1"/>
    </cacheField>
    <cacheField name="PS/FR" numFmtId="0">
      <sharedItems containsString="0" containsBlank="1" containsNumber="1" containsInteger="1" minValue="1" maxValue="4"/>
    </cacheField>
    <cacheField name="TY/CH" numFmtId="0">
      <sharedItems containsString="0" containsBlank="1" containsNumber="1" containsInteger="1" minValue="1" maxValue="2"/>
    </cacheField>
    <cacheField name="UN/UD" numFmtId="0">
      <sharedItems containsString="0" containsBlank="1" containsNumber="1" containsInteger="1" minValue="1" maxValue="1"/>
    </cacheField>
    <cacheField name="VM/DG/SH" numFmtId="0">
      <sharedItems containsString="0" containsBlank="1" containsNumber="1" containsInteger="1" minValue="1" maxValue="2"/>
    </cacheField>
    <cacheField name="WALNUT" numFmtId="0">
      <sharedItems containsString="0" containsBlank="1" containsNumber="1" containsInteger="1" minValue="1" maxValue="2"/>
    </cacheField>
    <cacheField name="WS/WE" numFmtId="0">
      <sharedItems containsString="0" containsBlank="1" containsNumber="1" containsInteger="1" minValue="1" maxValue="4"/>
    </cacheField>
    <cacheField name="ABSENTEE" numFmtId="0">
      <sharedItems containsString="0" containsBlank="1" containsNumber="1" containsInteger="1" minValue="1" maxValue="26"/>
    </cacheField>
    <cacheField name="Total" numFmtId="0">
      <sharedItems containsSemiMixedTypes="0" containsString="0" containsNumber="1" containsInteger="1" minValue="1" maxValue="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8">
  <r>
    <x v="0"/>
    <s v="Nevaeh"/>
    <s v="Amanda"/>
    <m/>
    <m/>
    <m/>
    <m/>
    <m/>
    <m/>
    <m/>
    <m/>
    <m/>
    <m/>
    <m/>
    <m/>
    <n v="1"/>
    <n v="1"/>
  </r>
  <r>
    <x v="0"/>
    <s v="David M./Nancy E."/>
    <s v="Barton/Barton"/>
    <m/>
    <m/>
    <m/>
    <m/>
    <m/>
    <m/>
    <m/>
    <m/>
    <m/>
    <m/>
    <m/>
    <m/>
    <n v="1"/>
    <n v="1"/>
  </r>
  <r>
    <x v="0"/>
    <s v="Brian"/>
    <s v="Carroll"/>
    <m/>
    <m/>
    <n v="2"/>
    <m/>
    <m/>
    <m/>
    <m/>
    <m/>
    <m/>
    <m/>
    <m/>
    <m/>
    <m/>
    <n v="2"/>
  </r>
  <r>
    <x v="0"/>
    <s v="Mark/Adrian"/>
    <s v="Charles/Wallace"/>
    <m/>
    <m/>
    <m/>
    <m/>
    <m/>
    <m/>
    <m/>
    <m/>
    <m/>
    <m/>
    <m/>
    <m/>
    <n v="1"/>
    <n v="1"/>
  </r>
  <r>
    <x v="0"/>
    <s v="Anthony/Michael"/>
    <s v="Fauci/Pence"/>
    <m/>
    <m/>
    <m/>
    <m/>
    <m/>
    <m/>
    <m/>
    <m/>
    <m/>
    <m/>
    <m/>
    <m/>
    <n v="1"/>
    <n v="1"/>
  </r>
  <r>
    <x v="0"/>
    <s v="Trey/Tom"/>
    <s v="Gowdy/Cottom"/>
    <m/>
    <m/>
    <m/>
    <m/>
    <m/>
    <m/>
    <m/>
    <m/>
    <m/>
    <m/>
    <m/>
    <m/>
    <n v="1"/>
    <n v="1"/>
  </r>
  <r>
    <x v="0"/>
    <s v="Kamala D/Joseph"/>
    <s v="Harris/Biden"/>
    <m/>
    <m/>
    <m/>
    <m/>
    <m/>
    <m/>
    <m/>
    <m/>
    <m/>
    <m/>
    <m/>
    <m/>
    <n v="1"/>
    <n v="1"/>
  </r>
  <r>
    <x v="0"/>
    <s v="Roy/Dale"/>
    <s v="Rogers/Evans"/>
    <m/>
    <m/>
    <m/>
    <m/>
    <m/>
    <m/>
    <m/>
    <m/>
    <m/>
    <m/>
    <m/>
    <m/>
    <n v="1"/>
    <n v="1"/>
  </r>
  <r>
    <x v="0"/>
    <s v="Bernie"/>
    <s v="Sanders"/>
    <m/>
    <m/>
    <n v="1"/>
    <m/>
    <m/>
    <m/>
    <m/>
    <m/>
    <m/>
    <m/>
    <m/>
    <m/>
    <m/>
    <n v="1"/>
  </r>
  <r>
    <x v="1"/>
    <s v="Rusty"/>
    <s v="McClure"/>
    <n v="1"/>
    <m/>
    <m/>
    <m/>
    <m/>
    <m/>
    <m/>
    <m/>
    <m/>
    <m/>
    <m/>
    <m/>
    <m/>
    <n v="1"/>
  </r>
  <r>
    <x v="1"/>
    <s v="Gary"/>
    <s v="Ogden"/>
    <m/>
    <m/>
    <m/>
    <m/>
    <m/>
    <m/>
    <m/>
    <m/>
    <m/>
    <m/>
    <m/>
    <n v="1"/>
    <m/>
    <n v="1"/>
  </r>
  <r>
    <x v="2"/>
    <s v="George"/>
    <s v="Clooney"/>
    <m/>
    <m/>
    <m/>
    <m/>
    <m/>
    <m/>
    <m/>
    <m/>
    <m/>
    <m/>
    <m/>
    <m/>
    <n v="1"/>
    <n v="1"/>
  </r>
  <r>
    <x v="2"/>
    <s v="Alyssa"/>
    <s v="Cowan"/>
    <m/>
    <m/>
    <m/>
    <m/>
    <m/>
    <m/>
    <m/>
    <m/>
    <m/>
    <m/>
    <m/>
    <m/>
    <n v="1"/>
    <n v="1"/>
  </r>
  <r>
    <x v="2"/>
    <s v="Mickey"/>
    <s v="Moust"/>
    <m/>
    <m/>
    <m/>
    <m/>
    <m/>
    <m/>
    <m/>
    <m/>
    <m/>
    <m/>
    <n v="1"/>
    <m/>
    <m/>
    <n v="1"/>
  </r>
  <r>
    <x v="2"/>
    <s v="Gary"/>
    <s v="Ogden"/>
    <m/>
    <m/>
    <m/>
    <m/>
    <m/>
    <m/>
    <m/>
    <m/>
    <m/>
    <m/>
    <m/>
    <n v="1"/>
    <m/>
    <n v="1"/>
  </r>
  <r>
    <x v="2"/>
    <s v="Green"/>
    <s v="Party"/>
    <m/>
    <m/>
    <m/>
    <m/>
    <m/>
    <m/>
    <m/>
    <m/>
    <m/>
    <m/>
    <m/>
    <m/>
    <n v="1"/>
    <n v="1"/>
  </r>
  <r>
    <x v="2"/>
    <s v="Blank"/>
    <m/>
    <m/>
    <m/>
    <m/>
    <n v="1"/>
    <m/>
    <m/>
    <m/>
    <m/>
    <m/>
    <n v="1"/>
    <n v="1"/>
    <m/>
    <m/>
    <n v="3"/>
  </r>
  <r>
    <x v="3"/>
    <s v="Lindsey"/>
    <s v="Barton"/>
    <m/>
    <m/>
    <m/>
    <m/>
    <m/>
    <m/>
    <m/>
    <m/>
    <m/>
    <m/>
    <m/>
    <m/>
    <n v="1"/>
    <n v="1"/>
  </r>
  <r>
    <x v="3"/>
    <s v="Rusty"/>
    <s v="McClure"/>
    <n v="1"/>
    <m/>
    <m/>
    <m/>
    <m/>
    <m/>
    <m/>
    <m/>
    <m/>
    <m/>
    <m/>
    <m/>
    <m/>
    <n v="1"/>
  </r>
  <r>
    <x v="3"/>
    <s v="Gary"/>
    <s v="Ogden"/>
    <m/>
    <m/>
    <m/>
    <m/>
    <m/>
    <m/>
    <m/>
    <m/>
    <m/>
    <m/>
    <m/>
    <n v="1"/>
    <m/>
    <n v="1"/>
  </r>
  <r>
    <x v="3"/>
    <s v="Green"/>
    <s v="Party"/>
    <m/>
    <m/>
    <m/>
    <m/>
    <m/>
    <m/>
    <m/>
    <m/>
    <m/>
    <m/>
    <m/>
    <m/>
    <n v="1"/>
    <n v="1"/>
  </r>
  <r>
    <x v="3"/>
    <s v="Blank"/>
    <m/>
    <m/>
    <m/>
    <m/>
    <m/>
    <m/>
    <m/>
    <m/>
    <m/>
    <m/>
    <n v="1"/>
    <n v="1"/>
    <m/>
    <m/>
    <n v="2"/>
  </r>
  <r>
    <x v="4"/>
    <s v="Branson"/>
    <s v="Bachman"/>
    <m/>
    <m/>
    <m/>
    <m/>
    <m/>
    <m/>
    <m/>
    <m/>
    <m/>
    <m/>
    <m/>
    <m/>
    <n v="1"/>
    <n v="1"/>
  </r>
  <r>
    <x v="4"/>
    <s v="Steven"/>
    <s v="Benz"/>
    <m/>
    <m/>
    <m/>
    <m/>
    <m/>
    <m/>
    <m/>
    <m/>
    <n v="1"/>
    <m/>
    <m/>
    <m/>
    <m/>
    <n v="1"/>
  </r>
  <r>
    <x v="4"/>
    <s v="Howard"/>
    <s v="Berkemper"/>
    <m/>
    <m/>
    <m/>
    <m/>
    <m/>
    <m/>
    <m/>
    <m/>
    <m/>
    <m/>
    <m/>
    <m/>
    <n v="1"/>
    <n v="1"/>
  </r>
  <r>
    <x v="4"/>
    <s v="Roy"/>
    <s v="Bunch"/>
    <m/>
    <m/>
    <m/>
    <m/>
    <m/>
    <m/>
    <m/>
    <m/>
    <m/>
    <m/>
    <m/>
    <m/>
    <n v="1"/>
    <n v="1"/>
  </r>
  <r>
    <x v="4"/>
    <s v="Jim"/>
    <s v="Burns"/>
    <m/>
    <m/>
    <m/>
    <m/>
    <m/>
    <m/>
    <m/>
    <m/>
    <m/>
    <m/>
    <m/>
    <m/>
    <n v="1"/>
    <n v="1"/>
  </r>
  <r>
    <x v="4"/>
    <s v="Joe"/>
    <s v="Connell"/>
    <n v="1"/>
    <m/>
    <m/>
    <m/>
    <m/>
    <m/>
    <m/>
    <m/>
    <m/>
    <m/>
    <m/>
    <m/>
    <m/>
    <n v="1"/>
  </r>
  <r>
    <x v="4"/>
    <s v="Leonardo"/>
    <s v="DeCaprio"/>
    <m/>
    <m/>
    <m/>
    <m/>
    <m/>
    <m/>
    <m/>
    <m/>
    <m/>
    <m/>
    <m/>
    <m/>
    <n v="1"/>
    <n v="1"/>
  </r>
  <r>
    <x v="4"/>
    <s v="Yellow"/>
    <s v="Dog"/>
    <m/>
    <n v="1"/>
    <m/>
    <m/>
    <m/>
    <m/>
    <m/>
    <m/>
    <m/>
    <m/>
    <m/>
    <m/>
    <m/>
    <n v="1"/>
  </r>
  <r>
    <x v="4"/>
    <s v="Anyone"/>
    <s v="Else"/>
    <m/>
    <n v="1"/>
    <m/>
    <m/>
    <m/>
    <m/>
    <m/>
    <m/>
    <m/>
    <m/>
    <m/>
    <m/>
    <n v="1"/>
    <n v="2"/>
  </r>
  <r>
    <x v="4"/>
    <s v="Alley"/>
    <s v="Gearin"/>
    <m/>
    <m/>
    <m/>
    <m/>
    <m/>
    <m/>
    <m/>
    <m/>
    <m/>
    <m/>
    <m/>
    <m/>
    <n v="1"/>
    <n v="1"/>
  </r>
  <r>
    <x v="4"/>
    <s v="Coty"/>
    <s v="Gearin"/>
    <m/>
    <m/>
    <m/>
    <m/>
    <m/>
    <m/>
    <m/>
    <m/>
    <m/>
    <m/>
    <m/>
    <m/>
    <n v="1"/>
    <n v="1"/>
  </r>
  <r>
    <x v="4"/>
    <s v="Daniel"/>
    <s v="Halterman"/>
    <m/>
    <n v="1"/>
    <m/>
    <m/>
    <m/>
    <m/>
    <m/>
    <m/>
    <m/>
    <m/>
    <m/>
    <m/>
    <m/>
    <n v="1"/>
  </r>
  <r>
    <x v="4"/>
    <s v="Not"/>
    <s v="Her"/>
    <m/>
    <m/>
    <m/>
    <m/>
    <m/>
    <m/>
    <m/>
    <m/>
    <m/>
    <m/>
    <m/>
    <m/>
    <n v="1"/>
    <n v="1"/>
  </r>
  <r>
    <x v="4"/>
    <s v="Gary"/>
    <s v="Howe"/>
    <m/>
    <m/>
    <m/>
    <m/>
    <m/>
    <m/>
    <m/>
    <m/>
    <m/>
    <m/>
    <m/>
    <m/>
    <n v="3"/>
    <n v="3"/>
  </r>
  <r>
    <x v="4"/>
    <s v="Thomas"/>
    <s v="Johnson"/>
    <m/>
    <m/>
    <m/>
    <m/>
    <m/>
    <m/>
    <m/>
    <m/>
    <m/>
    <m/>
    <m/>
    <m/>
    <n v="1"/>
    <n v="1"/>
  </r>
  <r>
    <x v="4"/>
    <s v="Richard"/>
    <s v="Keilig"/>
    <m/>
    <m/>
    <m/>
    <m/>
    <m/>
    <m/>
    <m/>
    <m/>
    <m/>
    <m/>
    <m/>
    <m/>
    <n v="1"/>
    <n v="1"/>
  </r>
  <r>
    <x v="4"/>
    <s v="Richard"/>
    <s v="Kirby"/>
    <m/>
    <m/>
    <m/>
    <m/>
    <m/>
    <m/>
    <m/>
    <m/>
    <n v="1"/>
    <m/>
    <m/>
    <m/>
    <m/>
    <n v="1"/>
  </r>
  <r>
    <x v="4"/>
    <s v="Trent"/>
    <s v="Kirkland"/>
    <m/>
    <m/>
    <m/>
    <m/>
    <m/>
    <m/>
    <n v="1"/>
    <m/>
    <m/>
    <m/>
    <m/>
    <m/>
    <m/>
    <n v="1"/>
  </r>
  <r>
    <x v="4"/>
    <s v="Marlene"/>
    <s v="Kosman"/>
    <m/>
    <m/>
    <m/>
    <m/>
    <m/>
    <m/>
    <m/>
    <m/>
    <m/>
    <m/>
    <m/>
    <m/>
    <n v="1"/>
    <n v="1"/>
  </r>
  <r>
    <x v="4"/>
    <s v="Stan"/>
    <s v="Maddy"/>
    <m/>
    <m/>
    <n v="1"/>
    <m/>
    <m/>
    <m/>
    <m/>
    <m/>
    <m/>
    <m/>
    <m/>
    <m/>
    <m/>
    <n v="1"/>
  </r>
  <r>
    <x v="4"/>
    <s v="Joe"/>
    <s v="Mama"/>
    <m/>
    <m/>
    <m/>
    <m/>
    <m/>
    <m/>
    <m/>
    <m/>
    <m/>
    <m/>
    <m/>
    <m/>
    <n v="1"/>
    <n v="1"/>
  </r>
  <r>
    <x v="4"/>
    <s v="Rusty"/>
    <s v="McClure"/>
    <n v="1"/>
    <m/>
    <m/>
    <m/>
    <m/>
    <m/>
    <m/>
    <m/>
    <m/>
    <m/>
    <m/>
    <m/>
    <m/>
    <n v="1"/>
  </r>
  <r>
    <x v="4"/>
    <s v="Monte"/>
    <s v="McCoy"/>
    <m/>
    <m/>
    <m/>
    <n v="1"/>
    <m/>
    <m/>
    <m/>
    <m/>
    <m/>
    <m/>
    <m/>
    <m/>
    <m/>
    <n v="1"/>
  </r>
  <r>
    <x v="4"/>
    <s v="Susan"/>
    <s v="McDanel"/>
    <m/>
    <n v="2"/>
    <m/>
    <m/>
    <m/>
    <m/>
    <m/>
    <n v="1"/>
    <m/>
    <m/>
    <m/>
    <m/>
    <n v="26"/>
    <n v="29"/>
  </r>
  <r>
    <x v="4"/>
    <s v="Tanya"/>
    <s v="Meyers"/>
    <m/>
    <m/>
    <m/>
    <m/>
    <m/>
    <m/>
    <m/>
    <m/>
    <m/>
    <m/>
    <m/>
    <m/>
    <n v="1"/>
    <n v="1"/>
  </r>
  <r>
    <x v="4"/>
    <s v="Mickey"/>
    <s v="Mouse"/>
    <m/>
    <m/>
    <n v="1"/>
    <m/>
    <m/>
    <m/>
    <m/>
    <m/>
    <m/>
    <m/>
    <m/>
    <m/>
    <n v="1"/>
    <n v="2"/>
  </r>
  <r>
    <x v="4"/>
    <s v="Crystal"/>
    <s v="Orndorff"/>
    <m/>
    <m/>
    <m/>
    <m/>
    <m/>
    <m/>
    <m/>
    <m/>
    <m/>
    <m/>
    <m/>
    <m/>
    <n v="1"/>
    <n v="1"/>
  </r>
  <r>
    <x v="4"/>
    <s v="Democratic"/>
    <s v="Party"/>
    <m/>
    <m/>
    <m/>
    <m/>
    <m/>
    <m/>
    <m/>
    <m/>
    <m/>
    <m/>
    <m/>
    <m/>
    <n v="1"/>
    <n v="1"/>
  </r>
  <r>
    <x v="4"/>
    <s v="Green"/>
    <s v="Party"/>
    <m/>
    <m/>
    <m/>
    <m/>
    <m/>
    <m/>
    <m/>
    <m/>
    <m/>
    <m/>
    <m/>
    <m/>
    <n v="1"/>
    <n v="1"/>
  </r>
  <r>
    <x v="4"/>
    <s v="Dennis"/>
    <s v="Peters"/>
    <m/>
    <m/>
    <m/>
    <m/>
    <m/>
    <m/>
    <m/>
    <m/>
    <m/>
    <m/>
    <m/>
    <m/>
    <n v="1"/>
    <n v="1"/>
  </r>
  <r>
    <x v="4"/>
    <s v="Adam"/>
    <s v="Sankot"/>
    <m/>
    <m/>
    <m/>
    <m/>
    <m/>
    <m/>
    <m/>
    <m/>
    <n v="1"/>
    <m/>
    <m/>
    <m/>
    <m/>
    <n v="1"/>
  </r>
  <r>
    <x v="4"/>
    <s v="John"/>
    <s v="Smith"/>
    <m/>
    <m/>
    <m/>
    <m/>
    <m/>
    <m/>
    <m/>
    <m/>
    <m/>
    <m/>
    <m/>
    <m/>
    <n v="1"/>
    <n v="1"/>
  </r>
  <r>
    <x v="4"/>
    <s v="Neal"/>
    <s v="Smith"/>
    <m/>
    <m/>
    <m/>
    <m/>
    <m/>
    <m/>
    <m/>
    <m/>
    <m/>
    <m/>
    <m/>
    <m/>
    <n v="1"/>
    <n v="1"/>
  </r>
  <r>
    <x v="4"/>
    <s v="P.W."/>
    <s v="Stufflebeam"/>
    <m/>
    <m/>
    <m/>
    <m/>
    <m/>
    <m/>
    <m/>
    <n v="1"/>
    <m/>
    <m/>
    <m/>
    <m/>
    <m/>
    <n v="1"/>
  </r>
  <r>
    <x v="4"/>
    <s v="Dennis Dean"/>
    <s v="Varese"/>
    <m/>
    <m/>
    <m/>
    <m/>
    <m/>
    <m/>
    <m/>
    <m/>
    <m/>
    <m/>
    <m/>
    <m/>
    <n v="1"/>
    <n v="1"/>
  </r>
  <r>
    <x v="4"/>
    <s v="Jeremy"/>
    <s v="Walker"/>
    <m/>
    <m/>
    <n v="1"/>
    <m/>
    <m/>
    <m/>
    <m/>
    <m/>
    <m/>
    <m/>
    <m/>
    <m/>
    <m/>
    <n v="1"/>
  </r>
  <r>
    <x v="4"/>
    <s v="Joe"/>
    <s v="White"/>
    <m/>
    <m/>
    <m/>
    <m/>
    <m/>
    <m/>
    <m/>
    <m/>
    <m/>
    <m/>
    <m/>
    <m/>
    <n v="1"/>
    <n v="1"/>
  </r>
  <r>
    <x v="4"/>
    <s v="Blank"/>
    <m/>
    <m/>
    <n v="1"/>
    <n v="1"/>
    <m/>
    <m/>
    <m/>
    <n v="1"/>
    <m/>
    <m/>
    <n v="1"/>
    <n v="1"/>
    <m/>
    <n v="2"/>
    <n v="7"/>
  </r>
  <r>
    <x v="4"/>
    <s v="None"/>
    <m/>
    <m/>
    <m/>
    <m/>
    <m/>
    <m/>
    <m/>
    <m/>
    <m/>
    <m/>
    <n v="1"/>
    <m/>
    <m/>
    <n v="1"/>
    <n v="2"/>
  </r>
  <r>
    <x v="5"/>
    <s v="Jamie"/>
    <s v="Babbitt"/>
    <m/>
    <m/>
    <m/>
    <m/>
    <m/>
    <m/>
    <m/>
    <m/>
    <m/>
    <m/>
    <m/>
    <m/>
    <n v="1"/>
    <n v="1"/>
  </r>
  <r>
    <x v="5"/>
    <s v="Richard"/>
    <s v="Burger"/>
    <m/>
    <m/>
    <m/>
    <m/>
    <m/>
    <m/>
    <m/>
    <m/>
    <m/>
    <m/>
    <m/>
    <m/>
    <n v="1"/>
    <n v="1"/>
  </r>
  <r>
    <x v="5"/>
    <s v="Santa"/>
    <s v="Clause"/>
    <m/>
    <n v="1"/>
    <m/>
    <m/>
    <m/>
    <m/>
    <m/>
    <m/>
    <m/>
    <m/>
    <m/>
    <m/>
    <m/>
    <n v="1"/>
  </r>
  <r>
    <x v="5"/>
    <s v="Jody"/>
    <s v="Clayworth"/>
    <n v="1"/>
    <m/>
    <m/>
    <m/>
    <m/>
    <m/>
    <m/>
    <m/>
    <m/>
    <m/>
    <m/>
    <m/>
    <m/>
    <n v="1"/>
  </r>
  <r>
    <x v="5"/>
    <s v="Linda"/>
    <s v="Demry"/>
    <m/>
    <m/>
    <m/>
    <m/>
    <m/>
    <m/>
    <m/>
    <m/>
    <m/>
    <m/>
    <m/>
    <m/>
    <n v="1"/>
    <n v="1"/>
  </r>
  <r>
    <x v="5"/>
    <s v="Chris"/>
    <s v="Devolt"/>
    <m/>
    <n v="1"/>
    <m/>
    <m/>
    <m/>
    <m/>
    <m/>
    <m/>
    <m/>
    <m/>
    <m/>
    <m/>
    <m/>
    <n v="1"/>
  </r>
  <r>
    <x v="5"/>
    <s v="Craig"/>
    <s v="Foster"/>
    <m/>
    <m/>
    <m/>
    <m/>
    <m/>
    <m/>
    <m/>
    <m/>
    <m/>
    <m/>
    <m/>
    <m/>
    <n v="1"/>
    <n v="1"/>
  </r>
  <r>
    <x v="5"/>
    <s v="Dan"/>
    <s v="Glenn"/>
    <m/>
    <n v="1"/>
    <m/>
    <m/>
    <m/>
    <m/>
    <m/>
    <m/>
    <m/>
    <m/>
    <m/>
    <m/>
    <m/>
    <n v="1"/>
  </r>
  <r>
    <x v="5"/>
    <s v="David"/>
    <s v="Kirkland"/>
    <m/>
    <m/>
    <m/>
    <m/>
    <n v="1"/>
    <m/>
    <m/>
    <m/>
    <m/>
    <m/>
    <m/>
    <m/>
    <m/>
    <n v="1"/>
  </r>
  <r>
    <x v="5"/>
    <s v="Rusty"/>
    <s v="McClure"/>
    <n v="1"/>
    <m/>
    <m/>
    <m/>
    <m/>
    <m/>
    <m/>
    <m/>
    <m/>
    <m/>
    <m/>
    <m/>
    <m/>
    <n v="1"/>
  </r>
  <r>
    <x v="5"/>
    <s v="John"/>
    <s v="Probasco"/>
    <m/>
    <m/>
    <m/>
    <m/>
    <m/>
    <m/>
    <m/>
    <m/>
    <m/>
    <m/>
    <m/>
    <n v="1"/>
    <m/>
    <n v="1"/>
  </r>
  <r>
    <x v="5"/>
    <s v="Mike"/>
    <s v="Sheston"/>
    <m/>
    <m/>
    <m/>
    <m/>
    <m/>
    <m/>
    <m/>
    <m/>
    <m/>
    <m/>
    <m/>
    <m/>
    <n v="1"/>
    <n v="1"/>
  </r>
  <r>
    <x v="5"/>
    <s v="Neal"/>
    <s v="Smith"/>
    <m/>
    <m/>
    <m/>
    <m/>
    <m/>
    <m/>
    <m/>
    <m/>
    <m/>
    <m/>
    <m/>
    <m/>
    <n v="2"/>
    <n v="2"/>
  </r>
  <r>
    <x v="5"/>
    <s v="Joey"/>
    <s v="Snow"/>
    <m/>
    <m/>
    <m/>
    <m/>
    <m/>
    <m/>
    <m/>
    <m/>
    <m/>
    <m/>
    <m/>
    <m/>
    <n v="1"/>
    <n v="1"/>
  </r>
  <r>
    <x v="5"/>
    <s v="Richard"/>
    <s v="Wilson"/>
    <m/>
    <m/>
    <n v="1"/>
    <m/>
    <m/>
    <m/>
    <m/>
    <m/>
    <m/>
    <m/>
    <m/>
    <m/>
    <m/>
    <n v="1"/>
  </r>
  <r>
    <x v="5"/>
    <s v="Blank"/>
    <m/>
    <m/>
    <m/>
    <m/>
    <m/>
    <m/>
    <m/>
    <m/>
    <m/>
    <m/>
    <m/>
    <n v="2"/>
    <m/>
    <n v="1"/>
    <n v="3"/>
  </r>
  <r>
    <x v="6"/>
    <s v="Daniel"/>
    <s v="Bennett"/>
    <n v="1"/>
    <m/>
    <m/>
    <m/>
    <m/>
    <m/>
    <m/>
    <m/>
    <m/>
    <m/>
    <m/>
    <m/>
    <m/>
    <n v="1"/>
  </r>
  <r>
    <x v="6"/>
    <s v="Richard J."/>
    <s v="Burger"/>
    <m/>
    <m/>
    <m/>
    <m/>
    <m/>
    <m/>
    <m/>
    <m/>
    <m/>
    <m/>
    <m/>
    <m/>
    <n v="1"/>
    <n v="1"/>
  </r>
  <r>
    <x v="6"/>
    <s v="Linda"/>
    <s v="Demry"/>
    <m/>
    <m/>
    <n v="1"/>
    <m/>
    <m/>
    <m/>
    <m/>
    <m/>
    <m/>
    <m/>
    <m/>
    <m/>
    <m/>
    <n v="1"/>
  </r>
  <r>
    <x v="6"/>
    <s v="Jay"/>
    <s v="Dillard"/>
    <m/>
    <n v="1"/>
    <m/>
    <m/>
    <m/>
    <m/>
    <m/>
    <m/>
    <m/>
    <m/>
    <m/>
    <m/>
    <m/>
    <n v="1"/>
  </r>
  <r>
    <x v="6"/>
    <s v="Craig"/>
    <s v="Foster"/>
    <m/>
    <m/>
    <m/>
    <m/>
    <m/>
    <m/>
    <m/>
    <m/>
    <m/>
    <m/>
    <m/>
    <m/>
    <n v="1"/>
    <n v="1"/>
  </r>
  <r>
    <x v="6"/>
    <s v="Tom"/>
    <s v="Gesawaldo"/>
    <n v="1"/>
    <m/>
    <m/>
    <m/>
    <m/>
    <m/>
    <m/>
    <m/>
    <m/>
    <m/>
    <m/>
    <m/>
    <m/>
    <n v="1"/>
  </r>
  <r>
    <x v="6"/>
    <s v="Danny"/>
    <s v="Glenn"/>
    <m/>
    <n v="1"/>
    <m/>
    <m/>
    <m/>
    <m/>
    <m/>
    <m/>
    <m/>
    <m/>
    <m/>
    <m/>
    <m/>
    <n v="1"/>
  </r>
  <r>
    <x v="6"/>
    <s v="Matt"/>
    <s v="Haden"/>
    <m/>
    <m/>
    <m/>
    <m/>
    <m/>
    <m/>
    <m/>
    <m/>
    <n v="1"/>
    <m/>
    <m/>
    <m/>
    <m/>
    <n v="1"/>
  </r>
  <r>
    <x v="6"/>
    <s v="Daniel"/>
    <s v="Halterman"/>
    <m/>
    <n v="1"/>
    <m/>
    <m/>
    <m/>
    <m/>
    <m/>
    <m/>
    <m/>
    <m/>
    <m/>
    <m/>
    <m/>
    <n v="1"/>
  </r>
  <r>
    <x v="6"/>
    <s v="Mark"/>
    <s v="Hoffman"/>
    <m/>
    <m/>
    <m/>
    <m/>
    <m/>
    <m/>
    <m/>
    <m/>
    <m/>
    <m/>
    <m/>
    <m/>
    <n v="1"/>
    <n v="1"/>
  </r>
  <r>
    <x v="6"/>
    <s v="Ryan P."/>
    <s v="McClurg"/>
    <m/>
    <m/>
    <m/>
    <m/>
    <m/>
    <m/>
    <m/>
    <n v="1"/>
    <m/>
    <m/>
    <m/>
    <m/>
    <m/>
    <n v="1"/>
  </r>
  <r>
    <x v="6"/>
    <s v="Mark"/>
    <s v="McGill"/>
    <m/>
    <m/>
    <m/>
    <m/>
    <m/>
    <m/>
    <m/>
    <m/>
    <m/>
    <m/>
    <m/>
    <m/>
    <n v="1"/>
    <n v="1"/>
  </r>
  <r>
    <x v="6"/>
    <s v="Mickey"/>
    <s v="Mouse"/>
    <m/>
    <m/>
    <n v="1"/>
    <m/>
    <m/>
    <m/>
    <m/>
    <m/>
    <m/>
    <m/>
    <m/>
    <m/>
    <m/>
    <n v="1"/>
  </r>
  <r>
    <x v="6"/>
    <s v="John"/>
    <s v="Probasco"/>
    <m/>
    <m/>
    <m/>
    <m/>
    <m/>
    <m/>
    <m/>
    <m/>
    <m/>
    <m/>
    <m/>
    <n v="1"/>
    <m/>
    <n v="1"/>
  </r>
  <r>
    <x v="6"/>
    <s v="Burt"/>
    <s v="Reynolds"/>
    <m/>
    <m/>
    <m/>
    <m/>
    <m/>
    <m/>
    <m/>
    <m/>
    <m/>
    <m/>
    <m/>
    <m/>
    <n v="1"/>
    <n v="1"/>
  </r>
  <r>
    <x v="6"/>
    <s v="Mike"/>
    <s v="Sheehan"/>
    <m/>
    <m/>
    <m/>
    <m/>
    <m/>
    <m/>
    <m/>
    <m/>
    <m/>
    <m/>
    <m/>
    <m/>
    <n v="1"/>
    <n v="1"/>
  </r>
  <r>
    <x v="6"/>
    <s v="Neal"/>
    <s v="Smith"/>
    <n v="1"/>
    <m/>
    <m/>
    <m/>
    <m/>
    <m/>
    <m/>
    <m/>
    <m/>
    <m/>
    <m/>
    <m/>
    <n v="1"/>
    <n v="2"/>
  </r>
  <r>
    <x v="6"/>
    <s v="Dave"/>
    <s v="Walljasper"/>
    <m/>
    <m/>
    <m/>
    <m/>
    <m/>
    <m/>
    <m/>
    <m/>
    <m/>
    <m/>
    <m/>
    <m/>
    <n v="1"/>
    <n v="1"/>
  </r>
  <r>
    <x v="7"/>
    <s v="Howard"/>
    <s v="Berkemper"/>
    <m/>
    <m/>
    <m/>
    <m/>
    <m/>
    <m/>
    <m/>
    <m/>
    <m/>
    <m/>
    <m/>
    <m/>
    <n v="1"/>
    <n v="1"/>
  </r>
  <r>
    <x v="7"/>
    <s v="Diane"/>
    <s v="Booyer"/>
    <m/>
    <m/>
    <m/>
    <m/>
    <m/>
    <m/>
    <m/>
    <n v="1"/>
    <m/>
    <m/>
    <m/>
    <m/>
    <m/>
    <n v="1"/>
  </r>
  <r>
    <x v="7"/>
    <s v="Jewell"/>
    <s v="Cohrs"/>
    <m/>
    <m/>
    <m/>
    <m/>
    <m/>
    <n v="1"/>
    <m/>
    <m/>
    <m/>
    <m/>
    <m/>
    <m/>
    <m/>
    <n v="1"/>
  </r>
  <r>
    <x v="7"/>
    <s v="Joe"/>
    <s v="Connell"/>
    <n v="1"/>
    <m/>
    <m/>
    <m/>
    <m/>
    <m/>
    <m/>
    <m/>
    <m/>
    <m/>
    <m/>
    <m/>
    <m/>
    <n v="1"/>
  </r>
  <r>
    <x v="7"/>
    <s v="Yellow"/>
    <s v="Dog"/>
    <m/>
    <n v="1"/>
    <m/>
    <m/>
    <m/>
    <m/>
    <m/>
    <m/>
    <m/>
    <m/>
    <m/>
    <m/>
    <m/>
    <n v="1"/>
  </r>
  <r>
    <x v="7"/>
    <s v="Not Her"/>
    <s v="Either"/>
    <m/>
    <m/>
    <m/>
    <m/>
    <m/>
    <m/>
    <m/>
    <m/>
    <m/>
    <m/>
    <m/>
    <m/>
    <n v="1"/>
    <n v="1"/>
  </r>
  <r>
    <x v="7"/>
    <s v="Skyler"/>
    <s v="Heffron"/>
    <m/>
    <n v="1"/>
    <m/>
    <m/>
    <m/>
    <m/>
    <m/>
    <m/>
    <m/>
    <m/>
    <m/>
    <m/>
    <m/>
    <n v="1"/>
  </r>
  <r>
    <x v="7"/>
    <s v="DeVonna"/>
    <s v="Jackson"/>
    <m/>
    <m/>
    <m/>
    <m/>
    <m/>
    <m/>
    <m/>
    <n v="1"/>
    <m/>
    <m/>
    <m/>
    <m/>
    <m/>
    <n v="1"/>
  </r>
  <r>
    <x v="7"/>
    <s v="Richard"/>
    <s v="Kirby"/>
    <m/>
    <m/>
    <m/>
    <m/>
    <m/>
    <m/>
    <m/>
    <m/>
    <n v="1"/>
    <m/>
    <m/>
    <m/>
    <m/>
    <n v="1"/>
  </r>
  <r>
    <x v="7"/>
    <s v="Trent"/>
    <s v="Kirkland"/>
    <m/>
    <m/>
    <m/>
    <m/>
    <m/>
    <m/>
    <n v="1"/>
    <m/>
    <m/>
    <m/>
    <m/>
    <m/>
    <m/>
    <n v="1"/>
  </r>
  <r>
    <x v="7"/>
    <s v="Barbie"/>
    <s v="Kosman"/>
    <m/>
    <m/>
    <m/>
    <m/>
    <m/>
    <m/>
    <m/>
    <m/>
    <m/>
    <m/>
    <m/>
    <m/>
    <n v="1"/>
    <n v="1"/>
  </r>
  <r>
    <x v="7"/>
    <s v="Wayne"/>
    <s v="Nielson"/>
    <m/>
    <m/>
    <m/>
    <m/>
    <m/>
    <m/>
    <m/>
    <m/>
    <m/>
    <m/>
    <m/>
    <m/>
    <n v="1"/>
    <n v="1"/>
  </r>
  <r>
    <x v="7"/>
    <s v="Lobad"/>
    <s v="O'Hair"/>
    <m/>
    <m/>
    <m/>
    <m/>
    <m/>
    <m/>
    <m/>
    <m/>
    <m/>
    <m/>
    <m/>
    <m/>
    <n v="1"/>
    <n v="1"/>
  </r>
  <r>
    <x v="7"/>
    <s v="John"/>
    <s v="Ranger"/>
    <m/>
    <m/>
    <m/>
    <m/>
    <m/>
    <m/>
    <m/>
    <m/>
    <n v="1"/>
    <m/>
    <m/>
    <m/>
    <m/>
    <n v="1"/>
  </r>
  <r>
    <x v="7"/>
    <s v="Shawn"/>
    <s v="Sconzo"/>
    <m/>
    <m/>
    <n v="1"/>
    <m/>
    <m/>
    <m/>
    <m/>
    <m/>
    <m/>
    <m/>
    <m/>
    <m/>
    <m/>
    <n v="1"/>
  </r>
  <r>
    <x v="7"/>
    <s v="John"/>
    <s v="Smith"/>
    <m/>
    <m/>
    <m/>
    <m/>
    <m/>
    <m/>
    <m/>
    <m/>
    <m/>
    <m/>
    <m/>
    <m/>
    <n v="1"/>
    <n v="1"/>
  </r>
  <r>
    <x v="7"/>
    <s v="Kari"/>
    <s v="Smith"/>
    <m/>
    <m/>
    <m/>
    <m/>
    <m/>
    <n v="1"/>
    <m/>
    <m/>
    <m/>
    <m/>
    <m/>
    <m/>
    <m/>
    <n v="1"/>
  </r>
  <r>
    <x v="7"/>
    <s v="Neal"/>
    <s v="Smith"/>
    <m/>
    <m/>
    <m/>
    <m/>
    <m/>
    <m/>
    <m/>
    <m/>
    <m/>
    <m/>
    <m/>
    <m/>
    <n v="1"/>
    <n v="1"/>
  </r>
  <r>
    <x v="7"/>
    <s v="Josh"/>
    <s v="Steele"/>
    <m/>
    <m/>
    <m/>
    <m/>
    <m/>
    <m/>
    <m/>
    <m/>
    <m/>
    <m/>
    <m/>
    <m/>
    <n v="1"/>
    <n v="1"/>
  </r>
  <r>
    <x v="7"/>
    <s v="Mark"/>
    <s v="Waits"/>
    <m/>
    <m/>
    <n v="1"/>
    <m/>
    <m/>
    <m/>
    <m/>
    <m/>
    <m/>
    <m/>
    <m/>
    <m/>
    <m/>
    <n v="1"/>
  </r>
  <r>
    <x v="7"/>
    <s v="James"/>
    <s v="Walker"/>
    <m/>
    <m/>
    <n v="1"/>
    <m/>
    <m/>
    <m/>
    <m/>
    <m/>
    <m/>
    <m/>
    <m/>
    <m/>
    <m/>
    <n v="1"/>
  </r>
  <r>
    <x v="7"/>
    <s v="Blank"/>
    <m/>
    <m/>
    <n v="1"/>
    <m/>
    <n v="1"/>
    <m/>
    <n v="1"/>
    <n v="1"/>
    <m/>
    <m/>
    <m/>
    <n v="1"/>
    <m/>
    <n v="6"/>
    <n v="11"/>
  </r>
  <r>
    <x v="7"/>
    <s v="me"/>
    <m/>
    <m/>
    <m/>
    <m/>
    <m/>
    <m/>
    <m/>
    <m/>
    <m/>
    <n v="1"/>
    <m/>
    <m/>
    <m/>
    <m/>
    <n v="1"/>
  </r>
  <r>
    <x v="7"/>
    <s v="None"/>
    <m/>
    <m/>
    <m/>
    <n v="1"/>
    <m/>
    <m/>
    <m/>
    <m/>
    <m/>
    <m/>
    <n v="1"/>
    <m/>
    <m/>
    <n v="1"/>
    <n v="3"/>
  </r>
  <r>
    <x v="8"/>
    <s v="Bob"/>
    <s v="Anderson"/>
    <m/>
    <m/>
    <m/>
    <m/>
    <m/>
    <m/>
    <m/>
    <n v="1"/>
    <m/>
    <m/>
    <m/>
    <m/>
    <m/>
    <n v="1"/>
  </r>
  <r>
    <x v="8"/>
    <s v="Mike"/>
    <s v="Barber"/>
    <m/>
    <m/>
    <m/>
    <m/>
    <m/>
    <m/>
    <m/>
    <m/>
    <m/>
    <m/>
    <m/>
    <n v="1"/>
    <m/>
    <n v="1"/>
  </r>
  <r>
    <x v="8"/>
    <s v="M"/>
    <s v="Barger"/>
    <m/>
    <m/>
    <m/>
    <m/>
    <n v="1"/>
    <m/>
    <m/>
    <m/>
    <m/>
    <m/>
    <m/>
    <m/>
    <m/>
    <n v="1"/>
  </r>
  <r>
    <x v="8"/>
    <s v="Howard"/>
    <s v="Berkemper"/>
    <m/>
    <m/>
    <m/>
    <m/>
    <m/>
    <m/>
    <m/>
    <m/>
    <m/>
    <m/>
    <m/>
    <m/>
    <n v="1"/>
    <n v="1"/>
  </r>
  <r>
    <x v="8"/>
    <s v="Allen"/>
    <s v="Buckallew"/>
    <n v="2"/>
    <m/>
    <m/>
    <m/>
    <m/>
    <n v="1"/>
    <m/>
    <m/>
    <m/>
    <m/>
    <n v="1"/>
    <m/>
    <n v="3"/>
    <n v="7"/>
  </r>
  <r>
    <x v="8"/>
    <s v="Bugs"/>
    <s v="Bunny"/>
    <m/>
    <m/>
    <m/>
    <m/>
    <m/>
    <m/>
    <m/>
    <m/>
    <m/>
    <m/>
    <m/>
    <n v="1"/>
    <m/>
    <n v="1"/>
  </r>
  <r>
    <x v="8"/>
    <s v="David"/>
    <s v="Burge"/>
    <m/>
    <m/>
    <n v="1"/>
    <m/>
    <m/>
    <m/>
    <m/>
    <m/>
    <m/>
    <m/>
    <m/>
    <m/>
    <m/>
    <n v="1"/>
  </r>
  <r>
    <x v="8"/>
    <s v="Anyone"/>
    <s v="But"/>
    <m/>
    <m/>
    <m/>
    <m/>
    <m/>
    <m/>
    <m/>
    <m/>
    <m/>
    <m/>
    <m/>
    <n v="1"/>
    <m/>
    <n v="1"/>
  </r>
  <r>
    <x v="8"/>
    <s v="Maximus"/>
    <s v="Carlson"/>
    <m/>
    <m/>
    <m/>
    <m/>
    <m/>
    <m/>
    <m/>
    <m/>
    <m/>
    <m/>
    <m/>
    <m/>
    <n v="1"/>
    <n v="1"/>
  </r>
  <r>
    <x v="8"/>
    <s v="Charles"/>
    <s v="Carter"/>
    <m/>
    <m/>
    <m/>
    <m/>
    <m/>
    <m/>
    <m/>
    <m/>
    <m/>
    <m/>
    <m/>
    <m/>
    <n v="1"/>
    <n v="1"/>
  </r>
  <r>
    <x v="8"/>
    <s v="Wallace"/>
    <s v="Carter"/>
    <m/>
    <m/>
    <m/>
    <m/>
    <m/>
    <m/>
    <m/>
    <m/>
    <n v="1"/>
    <m/>
    <m/>
    <m/>
    <m/>
    <n v="1"/>
  </r>
  <r>
    <x v="8"/>
    <s v="Chase"/>
    <s v="Chidester"/>
    <m/>
    <n v="1"/>
    <m/>
    <m/>
    <m/>
    <m/>
    <m/>
    <m/>
    <m/>
    <m/>
    <m/>
    <m/>
    <m/>
    <n v="1"/>
  </r>
  <r>
    <x v="8"/>
    <s v="Joe"/>
    <s v="Connell"/>
    <n v="1"/>
    <m/>
    <m/>
    <m/>
    <m/>
    <m/>
    <m/>
    <m/>
    <m/>
    <m/>
    <m/>
    <m/>
    <m/>
    <n v="1"/>
  </r>
  <r>
    <x v="8"/>
    <s v="Alyssa"/>
    <s v="Cowan"/>
    <m/>
    <m/>
    <m/>
    <m/>
    <m/>
    <m/>
    <m/>
    <m/>
    <m/>
    <m/>
    <m/>
    <m/>
    <n v="1"/>
    <n v="1"/>
  </r>
  <r>
    <x v="8"/>
    <s v="Paula K."/>
    <s v="Crow"/>
    <m/>
    <m/>
    <m/>
    <m/>
    <m/>
    <m/>
    <m/>
    <m/>
    <m/>
    <n v="1"/>
    <m/>
    <m/>
    <m/>
    <n v="1"/>
  </r>
  <r>
    <x v="8"/>
    <s v="Dennis"/>
    <s v="Daniels"/>
    <m/>
    <m/>
    <m/>
    <m/>
    <m/>
    <m/>
    <m/>
    <m/>
    <m/>
    <m/>
    <m/>
    <m/>
    <n v="1"/>
    <n v="1"/>
  </r>
  <r>
    <x v="8"/>
    <s v="Tom"/>
    <s v="Demry"/>
    <m/>
    <m/>
    <n v="1"/>
    <m/>
    <m/>
    <m/>
    <n v="1"/>
    <m/>
    <m/>
    <m/>
    <m/>
    <m/>
    <n v="1"/>
    <n v="3"/>
  </r>
  <r>
    <x v="8"/>
    <s v="Matt"/>
    <s v="Dillion"/>
    <n v="1"/>
    <m/>
    <m/>
    <m/>
    <m/>
    <m/>
    <m/>
    <m/>
    <m/>
    <m/>
    <m/>
    <m/>
    <m/>
    <n v="1"/>
  </r>
  <r>
    <x v="8"/>
    <s v="Wade"/>
    <s v="Duley"/>
    <m/>
    <m/>
    <m/>
    <m/>
    <m/>
    <m/>
    <m/>
    <m/>
    <m/>
    <m/>
    <m/>
    <n v="1"/>
    <m/>
    <n v="1"/>
  </r>
  <r>
    <x v="8"/>
    <s v="Kevin"/>
    <s v="Eakin"/>
    <m/>
    <m/>
    <m/>
    <m/>
    <m/>
    <m/>
    <m/>
    <m/>
    <m/>
    <m/>
    <m/>
    <n v="1"/>
    <m/>
    <n v="1"/>
  </r>
  <r>
    <x v="8"/>
    <s v="Anyone"/>
    <s v="Else"/>
    <m/>
    <m/>
    <m/>
    <m/>
    <m/>
    <m/>
    <m/>
    <m/>
    <m/>
    <m/>
    <m/>
    <m/>
    <n v="1"/>
    <n v="1"/>
  </r>
  <r>
    <x v="8"/>
    <s v="Literally Anyone"/>
    <s v="Else"/>
    <m/>
    <m/>
    <m/>
    <m/>
    <m/>
    <m/>
    <m/>
    <m/>
    <m/>
    <m/>
    <m/>
    <n v="2"/>
    <m/>
    <n v="2"/>
  </r>
  <r>
    <x v="8"/>
    <s v="David"/>
    <s v="Fraser"/>
    <m/>
    <m/>
    <m/>
    <m/>
    <m/>
    <m/>
    <m/>
    <m/>
    <m/>
    <m/>
    <m/>
    <m/>
    <n v="1"/>
    <n v="1"/>
  </r>
  <r>
    <x v="8"/>
    <s v="Elmer"/>
    <s v="Fudd"/>
    <m/>
    <m/>
    <m/>
    <m/>
    <m/>
    <m/>
    <n v="1"/>
    <m/>
    <m/>
    <m/>
    <m/>
    <m/>
    <m/>
    <n v="1"/>
  </r>
  <r>
    <x v="8"/>
    <s v="Seth"/>
    <s v="Gray"/>
    <m/>
    <n v="1"/>
    <m/>
    <m/>
    <m/>
    <m/>
    <m/>
    <m/>
    <m/>
    <m/>
    <m/>
    <m/>
    <m/>
    <n v="1"/>
  </r>
  <r>
    <x v="8"/>
    <s v="Mark"/>
    <s v="Hancox"/>
    <m/>
    <n v="1"/>
    <m/>
    <m/>
    <m/>
    <m/>
    <m/>
    <m/>
    <m/>
    <m/>
    <m/>
    <m/>
    <m/>
    <n v="1"/>
  </r>
  <r>
    <x v="8"/>
    <s v="Jonathan"/>
    <s v="Hart"/>
    <m/>
    <m/>
    <m/>
    <m/>
    <m/>
    <m/>
    <m/>
    <m/>
    <m/>
    <m/>
    <n v="1"/>
    <m/>
    <m/>
    <n v="1"/>
  </r>
  <r>
    <x v="8"/>
    <s v="Anybody"/>
    <s v="Him"/>
    <m/>
    <n v="1"/>
    <m/>
    <m/>
    <m/>
    <m/>
    <m/>
    <m/>
    <m/>
    <m/>
    <m/>
    <m/>
    <m/>
    <n v="1"/>
  </r>
  <r>
    <x v="8"/>
    <s v="Definitely Not"/>
    <s v="Him"/>
    <m/>
    <m/>
    <m/>
    <m/>
    <m/>
    <m/>
    <m/>
    <m/>
    <m/>
    <m/>
    <m/>
    <m/>
    <n v="1"/>
    <n v="1"/>
  </r>
  <r>
    <x v="8"/>
    <s v="Jerry"/>
    <s v="Howe"/>
    <m/>
    <m/>
    <m/>
    <m/>
    <m/>
    <m/>
    <m/>
    <m/>
    <m/>
    <m/>
    <m/>
    <m/>
    <n v="2"/>
    <n v="2"/>
  </r>
  <r>
    <x v="8"/>
    <s v="Cliff"/>
    <s v="Jones"/>
    <m/>
    <m/>
    <n v="1"/>
    <m/>
    <m/>
    <m/>
    <m/>
    <m/>
    <m/>
    <m/>
    <n v="1"/>
    <m/>
    <m/>
    <n v="2"/>
  </r>
  <r>
    <x v="8"/>
    <s v="Phillip C."/>
    <s v="Kelderman"/>
    <m/>
    <m/>
    <m/>
    <m/>
    <m/>
    <m/>
    <m/>
    <m/>
    <m/>
    <m/>
    <m/>
    <m/>
    <n v="1"/>
    <n v="1"/>
  </r>
  <r>
    <x v="8"/>
    <s v="Richard"/>
    <s v="Kirby"/>
    <m/>
    <m/>
    <m/>
    <m/>
    <m/>
    <m/>
    <m/>
    <m/>
    <n v="1"/>
    <m/>
    <m/>
    <m/>
    <m/>
    <n v="1"/>
  </r>
  <r>
    <x v="8"/>
    <s v="Trent"/>
    <s v="Kirkland"/>
    <m/>
    <m/>
    <m/>
    <m/>
    <m/>
    <m/>
    <n v="1"/>
    <m/>
    <m/>
    <m/>
    <m/>
    <m/>
    <m/>
    <n v="1"/>
  </r>
  <r>
    <x v="8"/>
    <s v="Aron J."/>
    <s v="Koll"/>
    <n v="1"/>
    <m/>
    <m/>
    <m/>
    <m/>
    <m/>
    <m/>
    <m/>
    <m/>
    <m/>
    <m/>
    <m/>
    <m/>
    <n v="1"/>
  </r>
  <r>
    <x v="8"/>
    <s v="Willie"/>
    <s v="Lewis"/>
    <m/>
    <m/>
    <m/>
    <m/>
    <m/>
    <m/>
    <m/>
    <m/>
    <m/>
    <m/>
    <m/>
    <m/>
    <n v="1"/>
    <n v="1"/>
  </r>
  <r>
    <x v="8"/>
    <s v="Chase"/>
    <s v="Little"/>
    <m/>
    <m/>
    <m/>
    <m/>
    <m/>
    <m/>
    <m/>
    <m/>
    <m/>
    <m/>
    <m/>
    <m/>
    <n v="2"/>
    <n v="2"/>
  </r>
  <r>
    <x v="8"/>
    <s v="Jeff"/>
    <s v="Madeson"/>
    <m/>
    <m/>
    <n v="1"/>
    <m/>
    <m/>
    <m/>
    <m/>
    <m/>
    <m/>
    <m/>
    <m/>
    <m/>
    <m/>
    <n v="1"/>
  </r>
  <r>
    <x v="8"/>
    <s v="Rusty"/>
    <s v="McClure"/>
    <n v="1"/>
    <m/>
    <m/>
    <m/>
    <m/>
    <m/>
    <m/>
    <m/>
    <m/>
    <m/>
    <m/>
    <m/>
    <m/>
    <n v="1"/>
  </r>
  <r>
    <x v="8"/>
    <s v="Monte"/>
    <s v="McCoy"/>
    <m/>
    <m/>
    <m/>
    <n v="1"/>
    <m/>
    <m/>
    <m/>
    <m/>
    <m/>
    <m/>
    <m/>
    <m/>
    <m/>
    <n v="1"/>
  </r>
  <r>
    <x v="8"/>
    <s v="Randy"/>
    <s v="McDanolds"/>
    <m/>
    <m/>
    <m/>
    <m/>
    <n v="1"/>
    <m/>
    <m/>
    <n v="1"/>
    <m/>
    <m/>
    <m/>
    <n v="1"/>
    <m/>
    <n v="3"/>
  </r>
  <r>
    <x v="8"/>
    <s v="Lance"/>
    <s v="McMahon"/>
    <m/>
    <n v="1"/>
    <m/>
    <m/>
    <m/>
    <m/>
    <m/>
    <m/>
    <m/>
    <m/>
    <m/>
    <m/>
    <m/>
    <n v="1"/>
  </r>
  <r>
    <x v="8"/>
    <s v="Mike"/>
    <s v="Moore"/>
    <m/>
    <m/>
    <m/>
    <m/>
    <m/>
    <m/>
    <m/>
    <m/>
    <m/>
    <m/>
    <m/>
    <m/>
    <n v="1"/>
    <n v="1"/>
  </r>
  <r>
    <x v="8"/>
    <s v="Kerry"/>
    <s v="Morlan"/>
    <m/>
    <m/>
    <m/>
    <m/>
    <m/>
    <m/>
    <m/>
    <m/>
    <m/>
    <m/>
    <m/>
    <m/>
    <n v="1"/>
    <n v="1"/>
  </r>
  <r>
    <x v="8"/>
    <s v="Mickey"/>
    <s v="Mouse"/>
    <n v="1"/>
    <n v="1"/>
    <m/>
    <m/>
    <m/>
    <m/>
    <m/>
    <m/>
    <n v="1"/>
    <m/>
    <m/>
    <m/>
    <n v="1"/>
    <n v="4"/>
  </r>
  <r>
    <x v="8"/>
    <s v="Steven"/>
    <s v="Oden"/>
    <m/>
    <m/>
    <m/>
    <m/>
    <m/>
    <m/>
    <m/>
    <m/>
    <m/>
    <m/>
    <n v="1"/>
    <m/>
    <m/>
    <n v="1"/>
  </r>
  <r>
    <x v="8"/>
    <s v="Sarah"/>
    <s v="Owens"/>
    <m/>
    <m/>
    <m/>
    <m/>
    <m/>
    <m/>
    <m/>
    <m/>
    <m/>
    <m/>
    <m/>
    <m/>
    <n v="1"/>
    <n v="1"/>
  </r>
  <r>
    <x v="8"/>
    <s v="Elvis"/>
    <s v="Presley"/>
    <m/>
    <m/>
    <m/>
    <m/>
    <m/>
    <m/>
    <m/>
    <n v="1"/>
    <m/>
    <m/>
    <m/>
    <m/>
    <m/>
    <n v="1"/>
  </r>
  <r>
    <x v="8"/>
    <s v="Richard"/>
    <s v="Redinbaugh"/>
    <m/>
    <m/>
    <m/>
    <m/>
    <m/>
    <m/>
    <m/>
    <m/>
    <m/>
    <m/>
    <m/>
    <m/>
    <n v="1"/>
    <n v="1"/>
  </r>
  <r>
    <x v="8"/>
    <s v="Adam"/>
    <s v="Sandler"/>
    <m/>
    <m/>
    <n v="1"/>
    <m/>
    <m/>
    <m/>
    <m/>
    <m/>
    <m/>
    <m/>
    <m/>
    <m/>
    <m/>
    <n v="1"/>
  </r>
  <r>
    <x v="8"/>
    <s v="Mike"/>
    <s v="Sconzo"/>
    <m/>
    <m/>
    <n v="1"/>
    <m/>
    <m/>
    <m/>
    <m/>
    <m/>
    <m/>
    <m/>
    <m/>
    <m/>
    <m/>
    <n v="1"/>
  </r>
  <r>
    <x v="8"/>
    <s v="Donald"/>
    <s v="Sherwood"/>
    <m/>
    <n v="2"/>
    <n v="1"/>
    <m/>
    <m/>
    <m/>
    <m/>
    <m/>
    <n v="1"/>
    <m/>
    <m/>
    <n v="1"/>
    <n v="1"/>
    <n v="6"/>
  </r>
  <r>
    <x v="8"/>
    <s v="Ricky"/>
    <s v="Shore"/>
    <m/>
    <n v="1"/>
    <m/>
    <m/>
    <m/>
    <m/>
    <m/>
    <m/>
    <m/>
    <m/>
    <m/>
    <m/>
    <m/>
    <n v="1"/>
  </r>
  <r>
    <x v="8"/>
    <s v="Jeff"/>
    <s v="Sindalar"/>
    <m/>
    <m/>
    <m/>
    <m/>
    <m/>
    <m/>
    <m/>
    <m/>
    <m/>
    <m/>
    <m/>
    <m/>
    <n v="1"/>
    <n v="1"/>
  </r>
  <r>
    <x v="8"/>
    <s v="Neal"/>
    <s v="Smith"/>
    <m/>
    <m/>
    <m/>
    <m/>
    <m/>
    <m/>
    <m/>
    <m/>
    <m/>
    <m/>
    <m/>
    <m/>
    <n v="1"/>
    <n v="1"/>
  </r>
  <r>
    <x v="8"/>
    <s v="Chris"/>
    <s v="Spencer"/>
    <m/>
    <m/>
    <m/>
    <m/>
    <m/>
    <m/>
    <m/>
    <m/>
    <m/>
    <m/>
    <m/>
    <m/>
    <n v="1"/>
    <n v="1"/>
  </r>
  <r>
    <x v="8"/>
    <s v="David"/>
    <s v="Steele"/>
    <m/>
    <m/>
    <m/>
    <m/>
    <n v="1"/>
    <m/>
    <m/>
    <m/>
    <m/>
    <m/>
    <m/>
    <m/>
    <n v="2"/>
    <n v="3"/>
  </r>
  <r>
    <x v="8"/>
    <s v="Any Other"/>
    <s v="Than"/>
    <m/>
    <n v="1"/>
    <m/>
    <m/>
    <m/>
    <m/>
    <m/>
    <m/>
    <m/>
    <m/>
    <m/>
    <m/>
    <m/>
    <n v="1"/>
  </r>
  <r>
    <x v="8"/>
    <s v="Sandy"/>
    <s v="Thomas"/>
    <m/>
    <m/>
    <m/>
    <m/>
    <m/>
    <n v="1"/>
    <n v="1"/>
    <m/>
    <m/>
    <m/>
    <m/>
    <m/>
    <m/>
    <n v="2"/>
  </r>
  <r>
    <x v="8"/>
    <s v="Jeremy"/>
    <s v="Walker"/>
    <m/>
    <m/>
    <n v="1"/>
    <m/>
    <m/>
    <m/>
    <m/>
    <m/>
    <m/>
    <m/>
    <m/>
    <m/>
    <m/>
    <n v="1"/>
  </r>
  <r>
    <x v="8"/>
    <s v="Ken"/>
    <s v="Wireman III"/>
    <m/>
    <m/>
    <m/>
    <m/>
    <m/>
    <m/>
    <m/>
    <m/>
    <m/>
    <m/>
    <m/>
    <m/>
    <n v="1"/>
    <n v="1"/>
  </r>
  <r>
    <x v="8"/>
    <s v="Marion"/>
    <s v="Zemo"/>
    <m/>
    <m/>
    <m/>
    <m/>
    <m/>
    <m/>
    <m/>
    <m/>
    <m/>
    <m/>
    <m/>
    <m/>
    <n v="1"/>
    <n v="1"/>
  </r>
  <r>
    <x v="8"/>
    <s v="Blank"/>
    <m/>
    <m/>
    <m/>
    <m/>
    <n v="1"/>
    <m/>
    <m/>
    <n v="1"/>
    <m/>
    <n v="1"/>
    <m/>
    <n v="2"/>
    <m/>
    <n v="3"/>
    <n v="8"/>
  </r>
  <r>
    <x v="8"/>
    <s v="None"/>
    <m/>
    <m/>
    <m/>
    <n v="1"/>
    <m/>
    <m/>
    <m/>
    <m/>
    <m/>
    <m/>
    <n v="1"/>
    <m/>
    <m/>
    <n v="1"/>
    <n v="3"/>
  </r>
  <r>
    <x v="9"/>
    <s v="Michael"/>
    <s v="Arbogast"/>
    <m/>
    <n v="2"/>
    <m/>
    <m/>
    <m/>
    <m/>
    <m/>
    <m/>
    <m/>
    <m/>
    <m/>
    <m/>
    <m/>
    <n v="2"/>
  </r>
  <r>
    <x v="9"/>
    <s v="Beverly"/>
    <s v="Babbitt"/>
    <m/>
    <m/>
    <m/>
    <m/>
    <m/>
    <m/>
    <m/>
    <m/>
    <n v="1"/>
    <m/>
    <m/>
    <m/>
    <m/>
    <n v="1"/>
  </r>
  <r>
    <x v="9"/>
    <s v="Branson"/>
    <s v="Bachman"/>
    <m/>
    <m/>
    <m/>
    <n v="2"/>
    <m/>
    <n v="1"/>
    <m/>
    <m/>
    <m/>
    <m/>
    <m/>
    <m/>
    <n v="1"/>
    <n v="4"/>
  </r>
  <r>
    <x v="9"/>
    <s v="Nick"/>
    <s v="Baldwin"/>
    <m/>
    <m/>
    <m/>
    <m/>
    <m/>
    <m/>
    <m/>
    <m/>
    <m/>
    <m/>
    <m/>
    <m/>
    <n v="1"/>
    <n v="1"/>
  </r>
  <r>
    <x v="9"/>
    <s v="Michael"/>
    <s v="Bauman"/>
    <m/>
    <m/>
    <m/>
    <m/>
    <m/>
    <m/>
    <m/>
    <m/>
    <m/>
    <m/>
    <m/>
    <m/>
    <n v="1"/>
    <n v="1"/>
  </r>
  <r>
    <x v="9"/>
    <s v="Alan"/>
    <s v="Boettcher"/>
    <m/>
    <m/>
    <m/>
    <m/>
    <m/>
    <m/>
    <m/>
    <m/>
    <m/>
    <m/>
    <m/>
    <m/>
    <n v="1"/>
    <n v="1"/>
  </r>
  <r>
    <x v="9"/>
    <s v="Brian"/>
    <s v="Bowen"/>
    <m/>
    <m/>
    <m/>
    <m/>
    <m/>
    <m/>
    <m/>
    <m/>
    <m/>
    <m/>
    <m/>
    <m/>
    <n v="1"/>
    <n v="1"/>
  </r>
  <r>
    <x v="9"/>
    <s v="Dale"/>
    <s v="Brinegar"/>
    <m/>
    <m/>
    <m/>
    <m/>
    <m/>
    <m/>
    <m/>
    <m/>
    <n v="1"/>
    <m/>
    <m/>
    <n v="1"/>
    <m/>
    <n v="2"/>
  </r>
  <r>
    <x v="9"/>
    <s v="James"/>
    <s v="Brown"/>
    <m/>
    <m/>
    <m/>
    <m/>
    <m/>
    <m/>
    <m/>
    <n v="1"/>
    <m/>
    <m/>
    <m/>
    <m/>
    <m/>
    <n v="1"/>
  </r>
  <r>
    <x v="9"/>
    <s v="Richard"/>
    <s v="Buban"/>
    <m/>
    <m/>
    <m/>
    <m/>
    <m/>
    <m/>
    <m/>
    <m/>
    <m/>
    <m/>
    <m/>
    <m/>
    <n v="1"/>
    <n v="1"/>
  </r>
  <r>
    <x v="9"/>
    <s v="Richard"/>
    <s v="Burger"/>
    <m/>
    <m/>
    <m/>
    <m/>
    <m/>
    <m/>
    <m/>
    <m/>
    <n v="1"/>
    <m/>
    <m/>
    <m/>
    <m/>
    <n v="1"/>
  </r>
  <r>
    <x v="9"/>
    <s v="Gary"/>
    <s v="Burrows"/>
    <m/>
    <m/>
    <n v="1"/>
    <m/>
    <m/>
    <m/>
    <m/>
    <m/>
    <m/>
    <m/>
    <m/>
    <m/>
    <m/>
    <n v="1"/>
  </r>
  <r>
    <x v="9"/>
    <s v="Brock"/>
    <s v="Carson"/>
    <m/>
    <n v="1"/>
    <m/>
    <m/>
    <m/>
    <m/>
    <m/>
    <m/>
    <m/>
    <m/>
    <m/>
    <m/>
    <m/>
    <n v="1"/>
  </r>
  <r>
    <x v="9"/>
    <s v="Jericho T. "/>
    <s v="Clark"/>
    <m/>
    <m/>
    <m/>
    <m/>
    <m/>
    <m/>
    <m/>
    <m/>
    <m/>
    <m/>
    <m/>
    <m/>
    <n v="1"/>
    <n v="1"/>
  </r>
  <r>
    <x v="9"/>
    <s v="Nyle"/>
    <s v="Cox"/>
    <m/>
    <m/>
    <m/>
    <n v="2"/>
    <m/>
    <m/>
    <m/>
    <m/>
    <m/>
    <m/>
    <m/>
    <m/>
    <n v="7"/>
    <n v="9"/>
  </r>
  <r>
    <x v="9"/>
    <s v="Howard"/>
    <s v="Davis"/>
    <m/>
    <m/>
    <m/>
    <m/>
    <m/>
    <m/>
    <m/>
    <m/>
    <m/>
    <n v="1"/>
    <m/>
    <m/>
    <n v="3"/>
    <n v="4"/>
  </r>
  <r>
    <x v="9"/>
    <s v="Julie"/>
    <s v="De Vries"/>
    <m/>
    <m/>
    <m/>
    <m/>
    <m/>
    <m/>
    <m/>
    <m/>
    <m/>
    <m/>
    <m/>
    <m/>
    <n v="1"/>
    <n v="1"/>
  </r>
  <r>
    <x v="9"/>
    <s v="Curt"/>
    <s v="Debraska"/>
    <m/>
    <m/>
    <m/>
    <m/>
    <m/>
    <m/>
    <m/>
    <m/>
    <m/>
    <m/>
    <m/>
    <m/>
    <n v="1"/>
    <n v="1"/>
  </r>
  <r>
    <x v="9"/>
    <s v="Jack"/>
    <s v="Del Ponte"/>
    <m/>
    <m/>
    <m/>
    <m/>
    <m/>
    <m/>
    <m/>
    <m/>
    <m/>
    <m/>
    <m/>
    <m/>
    <n v="1"/>
    <n v="1"/>
  </r>
  <r>
    <x v="9"/>
    <s v="Jay"/>
    <s v="Dillard"/>
    <m/>
    <m/>
    <m/>
    <m/>
    <m/>
    <m/>
    <m/>
    <m/>
    <m/>
    <m/>
    <m/>
    <m/>
    <n v="1"/>
    <n v="1"/>
  </r>
  <r>
    <x v="9"/>
    <s v="Randy"/>
    <s v="Eddy"/>
    <m/>
    <m/>
    <m/>
    <m/>
    <m/>
    <m/>
    <m/>
    <m/>
    <m/>
    <m/>
    <m/>
    <m/>
    <n v="2"/>
    <n v="2"/>
  </r>
  <r>
    <x v="9"/>
    <s v="Brian"/>
    <s v="Felton"/>
    <m/>
    <m/>
    <m/>
    <n v="1"/>
    <m/>
    <m/>
    <m/>
    <m/>
    <m/>
    <m/>
    <m/>
    <m/>
    <m/>
    <n v="1"/>
  </r>
  <r>
    <x v="9"/>
    <s v="Rick"/>
    <s v="Fenton"/>
    <m/>
    <m/>
    <m/>
    <m/>
    <m/>
    <m/>
    <m/>
    <m/>
    <m/>
    <m/>
    <m/>
    <m/>
    <n v="2"/>
    <n v="2"/>
  </r>
  <r>
    <x v="9"/>
    <s v="Craig"/>
    <s v="Foster"/>
    <m/>
    <m/>
    <m/>
    <m/>
    <m/>
    <m/>
    <m/>
    <m/>
    <m/>
    <m/>
    <m/>
    <m/>
    <n v="1"/>
    <n v="1"/>
  </r>
  <r>
    <x v="9"/>
    <s v="Shane"/>
    <s v="Frevert"/>
    <m/>
    <m/>
    <m/>
    <m/>
    <m/>
    <m/>
    <m/>
    <m/>
    <m/>
    <m/>
    <m/>
    <m/>
    <n v="1"/>
    <n v="1"/>
  </r>
  <r>
    <x v="9"/>
    <s v="Michael"/>
    <s v="Gillick"/>
    <m/>
    <m/>
    <m/>
    <m/>
    <m/>
    <n v="1"/>
    <m/>
    <m/>
    <m/>
    <m/>
    <m/>
    <m/>
    <m/>
    <n v="1"/>
  </r>
  <r>
    <x v="9"/>
    <s v="John"/>
    <s v="Glenn"/>
    <m/>
    <m/>
    <m/>
    <m/>
    <m/>
    <m/>
    <m/>
    <m/>
    <m/>
    <m/>
    <m/>
    <m/>
    <n v="3"/>
    <n v="3"/>
  </r>
  <r>
    <x v="9"/>
    <s v="Adam"/>
    <s v="Grove"/>
    <m/>
    <m/>
    <m/>
    <m/>
    <m/>
    <m/>
    <m/>
    <m/>
    <n v="1"/>
    <m/>
    <m/>
    <m/>
    <m/>
    <n v="1"/>
  </r>
  <r>
    <x v="9"/>
    <s v="Daniel"/>
    <s v="Halterman"/>
    <m/>
    <n v="1"/>
    <m/>
    <m/>
    <m/>
    <m/>
    <m/>
    <m/>
    <m/>
    <m/>
    <m/>
    <m/>
    <m/>
    <n v="1"/>
  </r>
  <r>
    <x v="9"/>
    <s v="Ryan"/>
    <s v="Hamilton"/>
    <m/>
    <m/>
    <m/>
    <m/>
    <m/>
    <m/>
    <m/>
    <m/>
    <m/>
    <m/>
    <m/>
    <m/>
    <n v="2"/>
    <n v="2"/>
  </r>
  <r>
    <x v="9"/>
    <s v="Todd"/>
    <s v="Harp"/>
    <m/>
    <m/>
    <m/>
    <m/>
    <m/>
    <m/>
    <m/>
    <n v="1"/>
    <m/>
    <m/>
    <m/>
    <m/>
    <m/>
    <n v="1"/>
  </r>
  <r>
    <x v="9"/>
    <s v="Rex"/>
    <s v="Harris"/>
    <m/>
    <m/>
    <m/>
    <m/>
    <m/>
    <m/>
    <m/>
    <m/>
    <m/>
    <m/>
    <m/>
    <m/>
    <n v="1"/>
    <n v="1"/>
  </r>
  <r>
    <x v="9"/>
    <s v="Jim"/>
    <s v="Hatfield"/>
    <m/>
    <m/>
    <m/>
    <m/>
    <m/>
    <m/>
    <m/>
    <m/>
    <m/>
    <m/>
    <m/>
    <m/>
    <n v="1"/>
    <n v="1"/>
  </r>
  <r>
    <x v="9"/>
    <s v="Donnie"/>
    <s v="Hedgecock"/>
    <m/>
    <m/>
    <m/>
    <m/>
    <m/>
    <m/>
    <m/>
    <m/>
    <m/>
    <m/>
    <m/>
    <m/>
    <n v="1"/>
    <n v="1"/>
  </r>
  <r>
    <x v="9"/>
    <s v="Skyler"/>
    <s v="Heffron"/>
    <m/>
    <n v="1"/>
    <m/>
    <m/>
    <m/>
    <m/>
    <m/>
    <m/>
    <m/>
    <m/>
    <m/>
    <m/>
    <m/>
    <n v="1"/>
  </r>
  <r>
    <x v="9"/>
    <s v="Mark"/>
    <s v="Hoffman"/>
    <m/>
    <m/>
    <m/>
    <m/>
    <m/>
    <m/>
    <m/>
    <m/>
    <m/>
    <m/>
    <m/>
    <m/>
    <n v="3"/>
    <n v="3"/>
  </r>
  <r>
    <x v="9"/>
    <s v="Chad"/>
    <s v="Howard"/>
    <m/>
    <m/>
    <m/>
    <m/>
    <m/>
    <m/>
    <m/>
    <m/>
    <m/>
    <m/>
    <m/>
    <m/>
    <n v="1"/>
    <n v="1"/>
  </r>
  <r>
    <x v="9"/>
    <s v="Gary"/>
    <s v="Howe"/>
    <n v="1"/>
    <m/>
    <m/>
    <m/>
    <m/>
    <m/>
    <m/>
    <m/>
    <m/>
    <m/>
    <m/>
    <m/>
    <m/>
    <n v="1"/>
  </r>
  <r>
    <x v="9"/>
    <s v="Brydon"/>
    <s v="Kaster"/>
    <m/>
    <m/>
    <m/>
    <m/>
    <m/>
    <m/>
    <m/>
    <m/>
    <m/>
    <m/>
    <m/>
    <m/>
    <n v="1"/>
    <n v="1"/>
  </r>
  <r>
    <x v="9"/>
    <s v="Dean"/>
    <s v="Kaster"/>
    <m/>
    <m/>
    <m/>
    <m/>
    <m/>
    <m/>
    <m/>
    <m/>
    <m/>
    <m/>
    <m/>
    <m/>
    <n v="1"/>
    <n v="1"/>
  </r>
  <r>
    <x v="9"/>
    <s v="David"/>
    <s v="Kauzlarich"/>
    <m/>
    <m/>
    <m/>
    <m/>
    <m/>
    <m/>
    <m/>
    <m/>
    <m/>
    <m/>
    <m/>
    <m/>
    <n v="2"/>
    <n v="2"/>
  </r>
  <r>
    <x v="9"/>
    <s v="Dennis"/>
    <s v="Kepner"/>
    <m/>
    <m/>
    <m/>
    <m/>
    <m/>
    <m/>
    <m/>
    <m/>
    <m/>
    <m/>
    <m/>
    <m/>
    <n v="1"/>
    <n v="1"/>
  </r>
  <r>
    <x v="9"/>
    <s v="Richard"/>
    <s v="Kirby"/>
    <m/>
    <m/>
    <m/>
    <m/>
    <m/>
    <m/>
    <m/>
    <m/>
    <n v="1"/>
    <m/>
    <m/>
    <m/>
    <m/>
    <n v="1"/>
  </r>
  <r>
    <x v="9"/>
    <s v="Darrell"/>
    <s v="Koehler"/>
    <m/>
    <m/>
    <m/>
    <m/>
    <m/>
    <m/>
    <m/>
    <m/>
    <m/>
    <m/>
    <m/>
    <m/>
    <n v="2"/>
    <n v="2"/>
  </r>
  <r>
    <x v="9"/>
    <s v="Jessie"/>
    <s v="Lassabe"/>
    <n v="1"/>
    <m/>
    <m/>
    <m/>
    <m/>
    <m/>
    <m/>
    <m/>
    <m/>
    <m/>
    <m/>
    <m/>
    <m/>
    <n v="1"/>
  </r>
  <r>
    <x v="9"/>
    <s v="Gary"/>
    <s v="Long"/>
    <m/>
    <m/>
    <m/>
    <m/>
    <m/>
    <m/>
    <m/>
    <m/>
    <m/>
    <m/>
    <m/>
    <m/>
    <n v="1"/>
    <n v="1"/>
  </r>
  <r>
    <x v="9"/>
    <s v="Tim"/>
    <s v="Marshall"/>
    <m/>
    <m/>
    <m/>
    <m/>
    <m/>
    <m/>
    <m/>
    <m/>
    <n v="1"/>
    <m/>
    <m/>
    <m/>
    <m/>
    <n v="1"/>
  </r>
  <r>
    <x v="9"/>
    <s v="Erma"/>
    <s v="Mathews"/>
    <m/>
    <m/>
    <m/>
    <m/>
    <m/>
    <m/>
    <m/>
    <m/>
    <n v="1"/>
    <m/>
    <m/>
    <m/>
    <m/>
    <n v="1"/>
  </r>
  <r>
    <x v="9"/>
    <s v="Rusty"/>
    <s v="McClure"/>
    <n v="1"/>
    <m/>
    <m/>
    <m/>
    <m/>
    <m/>
    <m/>
    <m/>
    <m/>
    <m/>
    <m/>
    <m/>
    <m/>
    <n v="1"/>
  </r>
  <r>
    <x v="9"/>
    <s v="Dallas"/>
    <s v="McDanel"/>
    <m/>
    <m/>
    <m/>
    <m/>
    <m/>
    <m/>
    <m/>
    <m/>
    <m/>
    <m/>
    <m/>
    <m/>
    <n v="2"/>
    <n v="2"/>
  </r>
  <r>
    <x v="9"/>
    <s v="Jody"/>
    <s v="McDanel"/>
    <m/>
    <m/>
    <m/>
    <m/>
    <m/>
    <m/>
    <m/>
    <n v="1"/>
    <m/>
    <m/>
    <m/>
    <m/>
    <m/>
    <n v="1"/>
  </r>
  <r>
    <x v="9"/>
    <s v="Doyle"/>
    <s v="McDonald"/>
    <m/>
    <m/>
    <n v="1"/>
    <m/>
    <m/>
    <m/>
    <m/>
    <m/>
    <m/>
    <m/>
    <m/>
    <m/>
    <m/>
    <n v="1"/>
  </r>
  <r>
    <x v="9"/>
    <s v="Mark"/>
    <s v="McGill"/>
    <m/>
    <m/>
    <n v="1"/>
    <m/>
    <m/>
    <m/>
    <m/>
    <m/>
    <m/>
    <m/>
    <m/>
    <m/>
    <n v="3"/>
    <n v="4"/>
  </r>
  <r>
    <x v="9"/>
    <s v="Mike"/>
    <s v="McGill"/>
    <m/>
    <m/>
    <m/>
    <m/>
    <m/>
    <m/>
    <m/>
    <m/>
    <m/>
    <m/>
    <m/>
    <m/>
    <n v="2"/>
    <n v="2"/>
  </r>
  <r>
    <x v="9"/>
    <s v="Chuck"/>
    <s v="Moore"/>
    <m/>
    <m/>
    <m/>
    <m/>
    <m/>
    <m/>
    <m/>
    <n v="1"/>
    <m/>
    <m/>
    <m/>
    <m/>
    <n v="1"/>
    <n v="2"/>
  </r>
  <r>
    <x v="9"/>
    <s v="Brad"/>
    <s v="Nicoletto"/>
    <m/>
    <m/>
    <m/>
    <m/>
    <m/>
    <m/>
    <m/>
    <m/>
    <m/>
    <m/>
    <m/>
    <m/>
    <n v="1"/>
    <n v="1"/>
  </r>
  <r>
    <x v="9"/>
    <s v="Brent"/>
    <s v="Oden"/>
    <m/>
    <m/>
    <m/>
    <m/>
    <m/>
    <m/>
    <m/>
    <m/>
    <m/>
    <m/>
    <m/>
    <m/>
    <n v="1"/>
    <n v="1"/>
  </r>
  <r>
    <x v="9"/>
    <s v="Jason"/>
    <s v="Ogden"/>
    <m/>
    <m/>
    <m/>
    <m/>
    <m/>
    <m/>
    <m/>
    <m/>
    <m/>
    <m/>
    <m/>
    <n v="1"/>
    <m/>
    <n v="1"/>
  </r>
  <r>
    <x v="9"/>
    <s v="John"/>
    <s v="Probasco"/>
    <m/>
    <m/>
    <m/>
    <m/>
    <m/>
    <m/>
    <m/>
    <m/>
    <m/>
    <m/>
    <m/>
    <n v="3"/>
    <n v="1"/>
    <n v="4"/>
  </r>
  <r>
    <x v="9"/>
    <s v="Randall"/>
    <s v="Raskie"/>
    <m/>
    <m/>
    <m/>
    <n v="1"/>
    <m/>
    <m/>
    <n v="1"/>
    <m/>
    <m/>
    <m/>
    <m/>
    <m/>
    <m/>
    <n v="2"/>
  </r>
  <r>
    <x v="9"/>
    <s v="Adam"/>
    <s v="Rowland"/>
    <m/>
    <n v="1"/>
    <m/>
    <m/>
    <m/>
    <m/>
    <m/>
    <m/>
    <m/>
    <m/>
    <m/>
    <m/>
    <m/>
    <n v="1"/>
  </r>
  <r>
    <x v="9"/>
    <s v="Michael"/>
    <s v="Schreck"/>
    <m/>
    <m/>
    <m/>
    <m/>
    <m/>
    <m/>
    <m/>
    <n v="1"/>
    <m/>
    <m/>
    <m/>
    <m/>
    <m/>
    <n v="1"/>
  </r>
  <r>
    <x v="9"/>
    <s v="Mike"/>
    <s v="Sheehan"/>
    <m/>
    <m/>
    <m/>
    <m/>
    <m/>
    <m/>
    <m/>
    <m/>
    <m/>
    <m/>
    <m/>
    <m/>
    <n v="1"/>
    <n v="1"/>
  </r>
  <r>
    <x v="9"/>
    <s v="Chris"/>
    <s v="Sheldon"/>
    <m/>
    <m/>
    <m/>
    <m/>
    <m/>
    <m/>
    <m/>
    <n v="1"/>
    <m/>
    <m/>
    <m/>
    <m/>
    <m/>
    <n v="1"/>
  </r>
  <r>
    <x v="9"/>
    <s v="John"/>
    <s v="Sheston"/>
    <m/>
    <m/>
    <m/>
    <m/>
    <m/>
    <m/>
    <n v="1"/>
    <m/>
    <m/>
    <n v="1"/>
    <m/>
    <m/>
    <m/>
    <n v="2"/>
  </r>
  <r>
    <x v="9"/>
    <s v="Wayne"/>
    <s v="Shinn"/>
    <m/>
    <m/>
    <m/>
    <m/>
    <m/>
    <m/>
    <m/>
    <m/>
    <m/>
    <m/>
    <m/>
    <m/>
    <n v="1"/>
    <n v="1"/>
  </r>
  <r>
    <x v="9"/>
    <s v="Travis"/>
    <s v="Smith"/>
    <m/>
    <m/>
    <m/>
    <m/>
    <m/>
    <m/>
    <m/>
    <m/>
    <m/>
    <m/>
    <m/>
    <m/>
    <n v="1"/>
    <n v="1"/>
  </r>
  <r>
    <x v="9"/>
    <s v="John"/>
    <s v="Strunk"/>
    <m/>
    <m/>
    <m/>
    <m/>
    <m/>
    <m/>
    <m/>
    <m/>
    <m/>
    <m/>
    <m/>
    <m/>
    <n v="1"/>
    <n v="1"/>
  </r>
  <r>
    <x v="9"/>
    <s v="James"/>
    <s v="Sufflebeam"/>
    <m/>
    <m/>
    <m/>
    <m/>
    <m/>
    <m/>
    <m/>
    <m/>
    <n v="1"/>
    <m/>
    <m/>
    <m/>
    <m/>
    <n v="1"/>
  </r>
  <r>
    <x v="9"/>
    <s v="Craig"/>
    <s v="Swaby"/>
    <m/>
    <m/>
    <m/>
    <m/>
    <m/>
    <m/>
    <m/>
    <m/>
    <n v="1"/>
    <m/>
    <m/>
    <m/>
    <m/>
    <n v="1"/>
  </r>
  <r>
    <x v="9"/>
    <s v="Dennis Dean"/>
    <s v="Varese"/>
    <m/>
    <m/>
    <m/>
    <m/>
    <m/>
    <m/>
    <m/>
    <m/>
    <m/>
    <m/>
    <m/>
    <m/>
    <n v="1"/>
    <n v="1"/>
  </r>
  <r>
    <x v="9"/>
    <s v="Jeremy"/>
    <s v="Walker"/>
    <m/>
    <m/>
    <n v="1"/>
    <m/>
    <m/>
    <m/>
    <m/>
    <m/>
    <m/>
    <m/>
    <m/>
    <m/>
    <m/>
    <n v="1"/>
  </r>
  <r>
    <x v="9"/>
    <s v="Darla"/>
    <s v="Wells"/>
    <m/>
    <m/>
    <m/>
    <m/>
    <m/>
    <m/>
    <m/>
    <m/>
    <m/>
    <m/>
    <m/>
    <m/>
    <n v="1"/>
    <n v="1"/>
  </r>
  <r>
    <x v="9"/>
    <s v="Rodney"/>
    <s v="West"/>
    <m/>
    <m/>
    <m/>
    <m/>
    <m/>
    <m/>
    <m/>
    <m/>
    <m/>
    <n v="1"/>
    <m/>
    <m/>
    <m/>
    <n v="1"/>
  </r>
  <r>
    <x v="9"/>
    <s v="Jesse Blake"/>
    <s v="White"/>
    <m/>
    <m/>
    <m/>
    <m/>
    <m/>
    <m/>
    <n v="1"/>
    <m/>
    <m/>
    <m/>
    <m/>
    <m/>
    <m/>
    <n v="1"/>
  </r>
  <r>
    <x v="9"/>
    <s v="Wayne"/>
    <s v="Wright"/>
    <m/>
    <m/>
    <m/>
    <m/>
    <m/>
    <m/>
    <m/>
    <m/>
    <m/>
    <m/>
    <m/>
    <m/>
    <n v="1"/>
    <n v="1"/>
  </r>
  <r>
    <x v="9"/>
    <s v="Tom"/>
    <s v="Young"/>
    <m/>
    <m/>
    <m/>
    <m/>
    <m/>
    <m/>
    <m/>
    <m/>
    <m/>
    <m/>
    <m/>
    <m/>
    <n v="1"/>
    <n v="1"/>
  </r>
  <r>
    <x v="9"/>
    <s v="Jamie"/>
    <s v="Zaputil"/>
    <m/>
    <m/>
    <m/>
    <m/>
    <m/>
    <m/>
    <m/>
    <m/>
    <m/>
    <m/>
    <m/>
    <m/>
    <n v="1"/>
    <n v="1"/>
  </r>
  <r>
    <x v="9"/>
    <s v="Blank"/>
    <m/>
    <m/>
    <m/>
    <m/>
    <m/>
    <m/>
    <m/>
    <n v="1"/>
    <n v="1"/>
    <m/>
    <m/>
    <m/>
    <m/>
    <n v="4"/>
    <n v="6"/>
  </r>
  <r>
    <x v="9"/>
    <s v="None"/>
    <m/>
    <m/>
    <m/>
    <m/>
    <m/>
    <m/>
    <m/>
    <m/>
    <m/>
    <m/>
    <n v="1"/>
    <m/>
    <m/>
    <m/>
    <n v="1"/>
  </r>
  <r>
    <x v="10"/>
    <s v="Patrick"/>
    <s v="Amsden"/>
    <m/>
    <m/>
    <m/>
    <m/>
    <m/>
    <m/>
    <m/>
    <m/>
    <m/>
    <m/>
    <m/>
    <m/>
    <n v="1"/>
    <n v="1"/>
  </r>
  <r>
    <x v="10"/>
    <s v="Michael"/>
    <s v="Arbogast"/>
    <m/>
    <n v="1"/>
    <m/>
    <m/>
    <m/>
    <m/>
    <n v="1"/>
    <m/>
    <m/>
    <m/>
    <m/>
    <m/>
    <m/>
    <n v="2"/>
  </r>
  <r>
    <x v="10"/>
    <s v="Rodganna"/>
    <s v="Avery"/>
    <m/>
    <m/>
    <m/>
    <m/>
    <m/>
    <m/>
    <m/>
    <m/>
    <m/>
    <m/>
    <m/>
    <n v="2"/>
    <m/>
    <n v="2"/>
  </r>
  <r>
    <x v="10"/>
    <s v="Beverly"/>
    <s v="Babbitt"/>
    <m/>
    <m/>
    <m/>
    <m/>
    <m/>
    <m/>
    <m/>
    <m/>
    <n v="1"/>
    <m/>
    <m/>
    <m/>
    <m/>
    <n v="1"/>
  </r>
  <r>
    <x v="10"/>
    <s v="Branson"/>
    <s v="Bachman"/>
    <m/>
    <m/>
    <m/>
    <n v="2"/>
    <m/>
    <m/>
    <m/>
    <m/>
    <m/>
    <m/>
    <m/>
    <m/>
    <n v="1"/>
    <n v="3"/>
  </r>
  <r>
    <x v="10"/>
    <s v="Tiffany"/>
    <s v="Brown"/>
    <m/>
    <m/>
    <m/>
    <m/>
    <m/>
    <m/>
    <m/>
    <m/>
    <m/>
    <n v="2"/>
    <m/>
    <m/>
    <n v="3"/>
    <n v="5"/>
  </r>
  <r>
    <x v="10"/>
    <s v="Gary"/>
    <s v="Burrows"/>
    <m/>
    <m/>
    <n v="1"/>
    <m/>
    <m/>
    <m/>
    <m/>
    <m/>
    <m/>
    <m/>
    <m/>
    <m/>
    <m/>
    <n v="1"/>
  </r>
  <r>
    <x v="10"/>
    <s v="Carl"/>
    <s v="Cisler"/>
    <m/>
    <m/>
    <m/>
    <m/>
    <m/>
    <m/>
    <n v="1"/>
    <m/>
    <m/>
    <m/>
    <m/>
    <m/>
    <m/>
    <n v="1"/>
  </r>
  <r>
    <x v="10"/>
    <s v="Bruce"/>
    <s v="Clinkenbeard"/>
    <m/>
    <m/>
    <m/>
    <m/>
    <m/>
    <m/>
    <m/>
    <m/>
    <m/>
    <m/>
    <m/>
    <m/>
    <n v="2"/>
    <n v="2"/>
  </r>
  <r>
    <x v="10"/>
    <s v="Susan"/>
    <s v="Cole"/>
    <m/>
    <m/>
    <m/>
    <m/>
    <n v="1"/>
    <m/>
    <m/>
    <m/>
    <m/>
    <m/>
    <m/>
    <m/>
    <n v="1"/>
    <n v="2"/>
  </r>
  <r>
    <x v="10"/>
    <s v="Chris"/>
    <s v="Cook"/>
    <n v="1"/>
    <m/>
    <m/>
    <m/>
    <m/>
    <m/>
    <m/>
    <m/>
    <m/>
    <m/>
    <m/>
    <m/>
    <m/>
    <n v="1"/>
  </r>
  <r>
    <x v="10"/>
    <s v="James"/>
    <s v="Cool"/>
    <m/>
    <m/>
    <m/>
    <m/>
    <m/>
    <m/>
    <m/>
    <m/>
    <m/>
    <m/>
    <m/>
    <m/>
    <n v="1"/>
    <n v="1"/>
  </r>
  <r>
    <x v="10"/>
    <s v="Kim"/>
    <s v="Daugherty"/>
    <m/>
    <m/>
    <m/>
    <m/>
    <m/>
    <m/>
    <m/>
    <m/>
    <m/>
    <m/>
    <m/>
    <m/>
    <n v="1"/>
    <n v="1"/>
  </r>
  <r>
    <x v="10"/>
    <s v="Howard"/>
    <s v="Davis"/>
    <m/>
    <m/>
    <m/>
    <m/>
    <m/>
    <m/>
    <m/>
    <m/>
    <m/>
    <m/>
    <m/>
    <m/>
    <n v="1"/>
    <n v="1"/>
  </r>
  <r>
    <x v="10"/>
    <s v="David"/>
    <s v="De Vries"/>
    <m/>
    <m/>
    <m/>
    <m/>
    <m/>
    <m/>
    <m/>
    <m/>
    <m/>
    <m/>
    <m/>
    <m/>
    <n v="1"/>
    <n v="1"/>
  </r>
  <r>
    <x v="10"/>
    <s v="Jay"/>
    <s v="Dillard"/>
    <m/>
    <m/>
    <m/>
    <m/>
    <m/>
    <m/>
    <m/>
    <m/>
    <m/>
    <m/>
    <m/>
    <m/>
    <n v="1"/>
    <n v="1"/>
  </r>
  <r>
    <x v="10"/>
    <s v="Justin"/>
    <s v="Doll"/>
    <m/>
    <m/>
    <m/>
    <m/>
    <m/>
    <m/>
    <n v="1"/>
    <m/>
    <m/>
    <m/>
    <m/>
    <m/>
    <m/>
    <n v="1"/>
  </r>
  <r>
    <x v="10"/>
    <s v="Randy"/>
    <s v="Eddy"/>
    <m/>
    <m/>
    <m/>
    <m/>
    <m/>
    <m/>
    <m/>
    <m/>
    <m/>
    <m/>
    <m/>
    <m/>
    <n v="1"/>
    <n v="1"/>
  </r>
  <r>
    <x v="10"/>
    <s v="Ron"/>
    <s v="Eddy"/>
    <m/>
    <m/>
    <m/>
    <m/>
    <m/>
    <m/>
    <n v="1"/>
    <m/>
    <m/>
    <m/>
    <m/>
    <m/>
    <m/>
    <n v="1"/>
  </r>
  <r>
    <x v="10"/>
    <s v="David"/>
    <s v="Egley"/>
    <m/>
    <m/>
    <m/>
    <m/>
    <m/>
    <m/>
    <m/>
    <m/>
    <m/>
    <m/>
    <m/>
    <m/>
    <n v="2"/>
    <n v="2"/>
  </r>
  <r>
    <x v="10"/>
    <s v="Prince"/>
    <s v="Fielder"/>
    <m/>
    <m/>
    <n v="1"/>
    <m/>
    <m/>
    <m/>
    <m/>
    <m/>
    <m/>
    <m/>
    <m/>
    <m/>
    <m/>
    <n v="1"/>
  </r>
  <r>
    <x v="10"/>
    <s v="Craig"/>
    <s v="Foster"/>
    <m/>
    <m/>
    <m/>
    <m/>
    <m/>
    <m/>
    <m/>
    <m/>
    <m/>
    <m/>
    <m/>
    <m/>
    <n v="1"/>
    <n v="1"/>
  </r>
  <r>
    <x v="10"/>
    <s v="Beverly"/>
    <s v="Frevert"/>
    <m/>
    <m/>
    <m/>
    <m/>
    <m/>
    <m/>
    <m/>
    <m/>
    <m/>
    <m/>
    <m/>
    <m/>
    <n v="2"/>
    <n v="2"/>
  </r>
  <r>
    <x v="10"/>
    <s v="Shane"/>
    <s v="Frevert"/>
    <m/>
    <m/>
    <m/>
    <m/>
    <m/>
    <m/>
    <m/>
    <m/>
    <m/>
    <m/>
    <m/>
    <m/>
    <n v="1"/>
    <n v="1"/>
  </r>
  <r>
    <x v="10"/>
    <s v="Martha"/>
    <s v="Furlin"/>
    <m/>
    <m/>
    <m/>
    <n v="1"/>
    <m/>
    <m/>
    <m/>
    <m/>
    <m/>
    <m/>
    <m/>
    <m/>
    <m/>
    <n v="1"/>
  </r>
  <r>
    <x v="10"/>
    <s v="Toby"/>
    <s v="Goodman"/>
    <m/>
    <m/>
    <n v="1"/>
    <m/>
    <m/>
    <m/>
    <m/>
    <m/>
    <m/>
    <m/>
    <m/>
    <m/>
    <m/>
    <n v="1"/>
  </r>
  <r>
    <x v="10"/>
    <s v="Adam"/>
    <s v="Grove"/>
    <m/>
    <m/>
    <m/>
    <m/>
    <m/>
    <m/>
    <m/>
    <m/>
    <n v="1"/>
    <m/>
    <m/>
    <m/>
    <m/>
    <n v="1"/>
  </r>
  <r>
    <x v="10"/>
    <s v="Zeb"/>
    <s v="Guinn"/>
    <m/>
    <m/>
    <m/>
    <m/>
    <m/>
    <m/>
    <m/>
    <m/>
    <n v="1"/>
    <m/>
    <m/>
    <m/>
    <m/>
    <n v="1"/>
  </r>
  <r>
    <x v="10"/>
    <s v="Marketta"/>
    <s v="Haines"/>
    <m/>
    <m/>
    <m/>
    <m/>
    <m/>
    <m/>
    <n v="1"/>
    <m/>
    <m/>
    <m/>
    <m/>
    <m/>
    <m/>
    <n v="1"/>
  </r>
  <r>
    <x v="10"/>
    <s v="Daniel"/>
    <s v="Halterman"/>
    <m/>
    <n v="1"/>
    <m/>
    <m/>
    <m/>
    <m/>
    <m/>
    <m/>
    <m/>
    <m/>
    <m/>
    <m/>
    <m/>
    <n v="1"/>
  </r>
  <r>
    <x v="10"/>
    <s v="Mark"/>
    <s v="Hancox"/>
    <m/>
    <m/>
    <n v="1"/>
    <m/>
    <m/>
    <m/>
    <m/>
    <m/>
    <m/>
    <m/>
    <m/>
    <m/>
    <m/>
    <n v="1"/>
  </r>
  <r>
    <x v="10"/>
    <s v="Todd"/>
    <s v="Harp"/>
    <m/>
    <m/>
    <m/>
    <m/>
    <m/>
    <m/>
    <m/>
    <n v="1"/>
    <m/>
    <m/>
    <m/>
    <m/>
    <m/>
    <n v="1"/>
  </r>
  <r>
    <x v="10"/>
    <s v="Rex"/>
    <s v="Harris"/>
    <m/>
    <m/>
    <m/>
    <m/>
    <m/>
    <m/>
    <m/>
    <m/>
    <m/>
    <m/>
    <m/>
    <m/>
    <n v="1"/>
    <n v="1"/>
  </r>
  <r>
    <x v="10"/>
    <s v="Donnie"/>
    <s v="Hedgecock"/>
    <m/>
    <m/>
    <m/>
    <m/>
    <m/>
    <m/>
    <m/>
    <m/>
    <m/>
    <m/>
    <m/>
    <m/>
    <n v="1"/>
    <n v="1"/>
  </r>
  <r>
    <x v="10"/>
    <s v="Jamie"/>
    <s v="Hedgecock"/>
    <m/>
    <m/>
    <m/>
    <m/>
    <m/>
    <m/>
    <m/>
    <m/>
    <m/>
    <m/>
    <m/>
    <m/>
    <n v="1"/>
    <n v="1"/>
  </r>
  <r>
    <x v="10"/>
    <s v="Michael"/>
    <s v="Hoffman"/>
    <m/>
    <m/>
    <n v="1"/>
    <m/>
    <m/>
    <m/>
    <m/>
    <m/>
    <m/>
    <m/>
    <m/>
    <m/>
    <m/>
    <n v="1"/>
  </r>
  <r>
    <x v="10"/>
    <s v="Jerilyn"/>
    <s v="Inman"/>
    <m/>
    <m/>
    <m/>
    <m/>
    <m/>
    <m/>
    <m/>
    <m/>
    <n v="1"/>
    <m/>
    <m/>
    <m/>
    <m/>
    <n v="1"/>
  </r>
  <r>
    <x v="10"/>
    <s v="Jesse"/>
    <s v="Johnston"/>
    <m/>
    <m/>
    <m/>
    <m/>
    <m/>
    <m/>
    <m/>
    <m/>
    <m/>
    <m/>
    <m/>
    <n v="1"/>
    <m/>
    <n v="1"/>
  </r>
  <r>
    <x v="10"/>
    <s v="Natasha"/>
    <s v="Joiner"/>
    <m/>
    <m/>
    <m/>
    <m/>
    <m/>
    <m/>
    <m/>
    <m/>
    <m/>
    <n v="1"/>
    <m/>
    <m/>
    <m/>
    <n v="1"/>
  </r>
  <r>
    <x v="10"/>
    <s v="Rodney"/>
    <s v="Joiner"/>
    <m/>
    <m/>
    <m/>
    <m/>
    <m/>
    <n v="1"/>
    <m/>
    <m/>
    <m/>
    <m/>
    <m/>
    <m/>
    <m/>
    <n v="1"/>
  </r>
  <r>
    <x v="10"/>
    <s v="Dennis"/>
    <s v="Kepner"/>
    <m/>
    <m/>
    <m/>
    <m/>
    <m/>
    <m/>
    <m/>
    <m/>
    <m/>
    <m/>
    <m/>
    <m/>
    <n v="1"/>
    <n v="1"/>
  </r>
  <r>
    <x v="10"/>
    <s v="Richard"/>
    <s v="Kirby"/>
    <m/>
    <m/>
    <m/>
    <m/>
    <m/>
    <m/>
    <m/>
    <m/>
    <n v="1"/>
    <m/>
    <m/>
    <m/>
    <m/>
    <n v="1"/>
  </r>
  <r>
    <x v="10"/>
    <s v="Sheila"/>
    <s v="Kirby"/>
    <m/>
    <m/>
    <m/>
    <m/>
    <m/>
    <m/>
    <m/>
    <n v="1"/>
    <m/>
    <m/>
    <m/>
    <m/>
    <m/>
    <n v="1"/>
  </r>
  <r>
    <x v="10"/>
    <s v="Darrell"/>
    <s v="Koehler"/>
    <m/>
    <m/>
    <m/>
    <m/>
    <m/>
    <m/>
    <m/>
    <m/>
    <m/>
    <m/>
    <m/>
    <m/>
    <n v="1"/>
    <n v="1"/>
  </r>
  <r>
    <x v="10"/>
    <s v="David"/>
    <s v="Labertew"/>
    <m/>
    <m/>
    <m/>
    <m/>
    <m/>
    <m/>
    <m/>
    <m/>
    <m/>
    <m/>
    <m/>
    <m/>
    <n v="2"/>
    <n v="2"/>
  </r>
  <r>
    <x v="10"/>
    <s v="Jesse"/>
    <s v="Lassabe"/>
    <n v="1"/>
    <n v="1"/>
    <m/>
    <m/>
    <m/>
    <m/>
    <m/>
    <m/>
    <m/>
    <m/>
    <m/>
    <m/>
    <m/>
    <n v="2"/>
  </r>
  <r>
    <x v="10"/>
    <s v="Brent"/>
    <s v="Martsching"/>
    <m/>
    <m/>
    <m/>
    <m/>
    <m/>
    <m/>
    <m/>
    <m/>
    <m/>
    <m/>
    <m/>
    <m/>
    <n v="1"/>
    <n v="1"/>
  </r>
  <r>
    <x v="10"/>
    <s v="Shayla"/>
    <s v="Martsching"/>
    <m/>
    <m/>
    <m/>
    <m/>
    <m/>
    <m/>
    <m/>
    <m/>
    <m/>
    <m/>
    <m/>
    <m/>
    <n v="1"/>
    <n v="1"/>
  </r>
  <r>
    <x v="10"/>
    <s v="Bill"/>
    <s v="McClintock"/>
    <m/>
    <m/>
    <m/>
    <m/>
    <m/>
    <m/>
    <m/>
    <n v="1"/>
    <m/>
    <m/>
    <m/>
    <m/>
    <m/>
    <n v="1"/>
  </r>
  <r>
    <x v="10"/>
    <s v="Rusty"/>
    <s v="McClure"/>
    <n v="1"/>
    <m/>
    <m/>
    <m/>
    <m/>
    <m/>
    <m/>
    <m/>
    <m/>
    <m/>
    <m/>
    <m/>
    <m/>
    <n v="1"/>
  </r>
  <r>
    <x v="10"/>
    <s v="Jan"/>
    <s v="McDonald"/>
    <m/>
    <m/>
    <m/>
    <m/>
    <m/>
    <m/>
    <m/>
    <m/>
    <n v="1"/>
    <m/>
    <m/>
    <m/>
    <m/>
    <n v="1"/>
  </r>
  <r>
    <x v="10"/>
    <s v="Edith"/>
    <s v="McGill"/>
    <m/>
    <m/>
    <m/>
    <m/>
    <m/>
    <m/>
    <m/>
    <m/>
    <m/>
    <m/>
    <m/>
    <m/>
    <n v="1"/>
    <n v="1"/>
  </r>
  <r>
    <x v="10"/>
    <s v="Mark"/>
    <s v="McGill"/>
    <m/>
    <m/>
    <m/>
    <m/>
    <m/>
    <m/>
    <m/>
    <m/>
    <m/>
    <m/>
    <m/>
    <m/>
    <n v="4"/>
    <n v="4"/>
  </r>
  <r>
    <x v="10"/>
    <s v="Will"/>
    <s v="McGill"/>
    <m/>
    <m/>
    <m/>
    <m/>
    <m/>
    <m/>
    <m/>
    <m/>
    <m/>
    <n v="1"/>
    <m/>
    <m/>
    <m/>
    <n v="1"/>
  </r>
  <r>
    <x v="10"/>
    <s v="Gary"/>
    <s v="Messersmith"/>
    <m/>
    <m/>
    <m/>
    <m/>
    <m/>
    <m/>
    <m/>
    <m/>
    <m/>
    <m/>
    <m/>
    <m/>
    <n v="1"/>
    <n v="1"/>
  </r>
  <r>
    <x v="10"/>
    <s v="Cody"/>
    <s v="Mobley"/>
    <m/>
    <m/>
    <n v="1"/>
    <m/>
    <m/>
    <m/>
    <m/>
    <m/>
    <m/>
    <m/>
    <m/>
    <m/>
    <m/>
    <n v="1"/>
  </r>
  <r>
    <x v="10"/>
    <s v="Trent"/>
    <s v="Mobley"/>
    <m/>
    <m/>
    <m/>
    <m/>
    <m/>
    <m/>
    <m/>
    <m/>
    <m/>
    <m/>
    <m/>
    <m/>
    <n v="1"/>
    <n v="1"/>
  </r>
  <r>
    <x v="10"/>
    <s v="Charles"/>
    <s v="Moore"/>
    <m/>
    <m/>
    <m/>
    <m/>
    <m/>
    <m/>
    <m/>
    <m/>
    <m/>
    <m/>
    <m/>
    <m/>
    <n v="1"/>
    <n v="1"/>
  </r>
  <r>
    <x v="10"/>
    <s v="Brent"/>
    <s v="Oden"/>
    <m/>
    <m/>
    <m/>
    <m/>
    <m/>
    <m/>
    <m/>
    <m/>
    <m/>
    <m/>
    <m/>
    <m/>
    <n v="1"/>
    <n v="1"/>
  </r>
  <r>
    <x v="10"/>
    <s v="John"/>
    <s v="Probasco"/>
    <m/>
    <m/>
    <m/>
    <m/>
    <m/>
    <m/>
    <m/>
    <m/>
    <m/>
    <m/>
    <m/>
    <m/>
    <n v="2"/>
    <n v="2"/>
  </r>
  <r>
    <x v="10"/>
    <s v="Randall"/>
    <s v="Raskie"/>
    <m/>
    <m/>
    <m/>
    <m/>
    <m/>
    <m/>
    <n v="1"/>
    <m/>
    <m/>
    <m/>
    <m/>
    <m/>
    <m/>
    <n v="1"/>
  </r>
  <r>
    <x v="10"/>
    <s v="Craig"/>
    <s v="Sebolt"/>
    <m/>
    <m/>
    <m/>
    <m/>
    <m/>
    <m/>
    <m/>
    <m/>
    <m/>
    <m/>
    <n v="1"/>
    <m/>
    <m/>
    <n v="1"/>
  </r>
  <r>
    <x v="10"/>
    <s v="Rick"/>
    <s v="Sebolt"/>
    <m/>
    <m/>
    <m/>
    <m/>
    <m/>
    <m/>
    <m/>
    <m/>
    <m/>
    <n v="1"/>
    <m/>
    <m/>
    <m/>
    <n v="1"/>
  </r>
  <r>
    <x v="10"/>
    <s v="Janice"/>
    <s v="Self"/>
    <m/>
    <m/>
    <m/>
    <m/>
    <m/>
    <m/>
    <m/>
    <m/>
    <n v="1"/>
    <m/>
    <m/>
    <m/>
    <n v="1"/>
    <n v="2"/>
  </r>
  <r>
    <x v="10"/>
    <s v="Mike"/>
    <s v="Sheehan"/>
    <m/>
    <m/>
    <m/>
    <m/>
    <m/>
    <m/>
    <m/>
    <m/>
    <m/>
    <m/>
    <m/>
    <m/>
    <n v="1"/>
    <n v="1"/>
  </r>
  <r>
    <x v="10"/>
    <s v="Chris"/>
    <s v="Sheldon"/>
    <m/>
    <m/>
    <m/>
    <m/>
    <m/>
    <m/>
    <m/>
    <n v="1"/>
    <m/>
    <m/>
    <m/>
    <m/>
    <m/>
    <n v="1"/>
  </r>
  <r>
    <x v="10"/>
    <s v="David"/>
    <s v="Steele"/>
    <m/>
    <m/>
    <m/>
    <m/>
    <n v="1"/>
    <m/>
    <m/>
    <m/>
    <m/>
    <m/>
    <m/>
    <m/>
    <m/>
    <n v="1"/>
  </r>
  <r>
    <x v="10"/>
    <s v="Jacob"/>
    <s v="Steele"/>
    <m/>
    <m/>
    <m/>
    <m/>
    <m/>
    <m/>
    <n v="1"/>
    <m/>
    <m/>
    <m/>
    <m/>
    <m/>
    <m/>
    <n v="1"/>
  </r>
  <r>
    <x v="10"/>
    <s v="James"/>
    <s v="Stufflebeam"/>
    <m/>
    <m/>
    <m/>
    <m/>
    <m/>
    <m/>
    <m/>
    <m/>
    <n v="1"/>
    <m/>
    <m/>
    <m/>
    <m/>
    <n v="1"/>
  </r>
  <r>
    <x v="10"/>
    <s v="Craig"/>
    <s v="Swaby"/>
    <m/>
    <m/>
    <m/>
    <m/>
    <m/>
    <m/>
    <m/>
    <n v="1"/>
    <n v="1"/>
    <m/>
    <m/>
    <m/>
    <m/>
    <n v="2"/>
  </r>
  <r>
    <x v="10"/>
    <s v="Bill"/>
    <s v="Swaybe"/>
    <m/>
    <m/>
    <m/>
    <m/>
    <m/>
    <m/>
    <m/>
    <m/>
    <m/>
    <m/>
    <m/>
    <m/>
    <n v="1"/>
    <n v="1"/>
  </r>
  <r>
    <x v="10"/>
    <s v="Richard"/>
    <s v="Taylor"/>
    <m/>
    <m/>
    <m/>
    <m/>
    <m/>
    <m/>
    <m/>
    <m/>
    <m/>
    <m/>
    <m/>
    <m/>
    <n v="1"/>
    <n v="1"/>
  </r>
  <r>
    <x v="10"/>
    <s v="Brennen"/>
    <s v="Tubaugh"/>
    <m/>
    <n v="1"/>
    <m/>
    <m/>
    <m/>
    <m/>
    <m/>
    <m/>
    <m/>
    <m/>
    <m/>
    <m/>
    <m/>
    <n v="1"/>
  </r>
  <r>
    <x v="10"/>
    <s v="Dennis Dean"/>
    <s v="Varese"/>
    <m/>
    <m/>
    <m/>
    <m/>
    <m/>
    <m/>
    <m/>
    <m/>
    <m/>
    <m/>
    <m/>
    <m/>
    <n v="1"/>
    <n v="1"/>
  </r>
  <r>
    <x v="10"/>
    <s v="Jeremy"/>
    <s v="Walker"/>
    <m/>
    <m/>
    <n v="1"/>
    <m/>
    <m/>
    <m/>
    <m/>
    <m/>
    <m/>
    <m/>
    <m/>
    <m/>
    <m/>
    <n v="1"/>
  </r>
  <r>
    <x v="10"/>
    <s v="Billy"/>
    <s v="Wells"/>
    <m/>
    <m/>
    <m/>
    <m/>
    <m/>
    <m/>
    <m/>
    <m/>
    <m/>
    <m/>
    <m/>
    <m/>
    <n v="1"/>
    <n v="1"/>
  </r>
  <r>
    <x v="10"/>
    <s v="Nathan"/>
    <s v="Wells"/>
    <m/>
    <m/>
    <m/>
    <m/>
    <m/>
    <m/>
    <m/>
    <m/>
    <m/>
    <m/>
    <m/>
    <m/>
    <n v="1"/>
    <n v="1"/>
  </r>
  <r>
    <x v="10"/>
    <s v="Dave"/>
    <s v="Wendland"/>
    <m/>
    <m/>
    <m/>
    <m/>
    <m/>
    <m/>
    <m/>
    <m/>
    <m/>
    <n v="1"/>
    <m/>
    <m/>
    <m/>
    <n v="1"/>
  </r>
  <r>
    <x v="10"/>
    <s v="Jesse Blake"/>
    <s v="White"/>
    <m/>
    <m/>
    <m/>
    <m/>
    <m/>
    <m/>
    <n v="1"/>
    <m/>
    <m/>
    <m/>
    <m/>
    <m/>
    <m/>
    <n v="1"/>
  </r>
  <r>
    <x v="10"/>
    <s v="Rhea"/>
    <s v="Wilson"/>
    <m/>
    <m/>
    <m/>
    <m/>
    <m/>
    <m/>
    <m/>
    <m/>
    <m/>
    <m/>
    <m/>
    <m/>
    <n v="1"/>
    <n v="1"/>
  </r>
  <r>
    <x v="10"/>
    <s v="Richard"/>
    <s v="Wilson"/>
    <m/>
    <m/>
    <m/>
    <m/>
    <m/>
    <m/>
    <m/>
    <m/>
    <m/>
    <m/>
    <m/>
    <m/>
    <n v="1"/>
    <n v="1"/>
  </r>
  <r>
    <x v="10"/>
    <s v="Blank"/>
    <m/>
    <m/>
    <m/>
    <m/>
    <m/>
    <m/>
    <m/>
    <n v="2"/>
    <m/>
    <m/>
    <m/>
    <n v="1"/>
    <m/>
    <n v="3"/>
    <n v="6"/>
  </r>
  <r>
    <x v="10"/>
    <s v="None"/>
    <m/>
    <m/>
    <m/>
    <m/>
    <m/>
    <m/>
    <m/>
    <m/>
    <m/>
    <m/>
    <n v="1"/>
    <m/>
    <m/>
    <m/>
    <n v="1"/>
  </r>
  <r>
    <x v="11"/>
    <s v="Nyle"/>
    <s v="Cox"/>
    <m/>
    <m/>
    <m/>
    <n v="1"/>
    <m/>
    <m/>
    <m/>
    <m/>
    <m/>
    <m/>
    <m/>
    <m/>
    <m/>
    <n v="1"/>
  </r>
  <r>
    <x v="11"/>
    <s v="Gary"/>
    <s v="Cridlebaugh"/>
    <m/>
    <m/>
    <m/>
    <m/>
    <m/>
    <m/>
    <m/>
    <m/>
    <m/>
    <m/>
    <m/>
    <m/>
    <n v="1"/>
    <n v="1"/>
  </r>
  <r>
    <x v="11"/>
    <s v="Blank"/>
    <m/>
    <m/>
    <m/>
    <m/>
    <m/>
    <m/>
    <m/>
    <m/>
    <m/>
    <m/>
    <m/>
    <m/>
    <m/>
    <n v="1"/>
    <n v="1"/>
  </r>
  <r>
    <x v="12"/>
    <s v="P. Sherrill"/>
    <s v="Baugher"/>
    <m/>
    <m/>
    <m/>
    <m/>
    <n v="1"/>
    <m/>
    <m/>
    <m/>
    <m/>
    <m/>
    <m/>
    <m/>
    <m/>
    <n v="1"/>
  </r>
  <r>
    <x v="12"/>
    <s v="Steven"/>
    <s v="Roth"/>
    <m/>
    <m/>
    <m/>
    <m/>
    <m/>
    <m/>
    <m/>
    <m/>
    <m/>
    <m/>
    <m/>
    <m/>
    <n v="1"/>
    <n v="1"/>
  </r>
  <r>
    <x v="12"/>
    <s v="David"/>
    <s v="Steele"/>
    <m/>
    <m/>
    <m/>
    <m/>
    <n v="1"/>
    <m/>
    <m/>
    <m/>
    <m/>
    <m/>
    <m/>
    <m/>
    <m/>
    <n v="1"/>
  </r>
  <r>
    <x v="13"/>
    <s v="Jeremy"/>
    <s v="Long"/>
    <m/>
    <m/>
    <m/>
    <m/>
    <m/>
    <m/>
    <m/>
    <m/>
    <m/>
    <n v="2"/>
    <m/>
    <m/>
    <n v="1"/>
    <n v="3"/>
  </r>
  <r>
    <x v="13"/>
    <s v="Phil"/>
    <s v="Prater"/>
    <m/>
    <m/>
    <m/>
    <m/>
    <m/>
    <m/>
    <m/>
    <m/>
    <m/>
    <n v="1"/>
    <m/>
    <m/>
    <m/>
    <n v="1"/>
  </r>
  <r>
    <x v="13"/>
    <s v="Blank"/>
    <m/>
    <m/>
    <m/>
    <m/>
    <m/>
    <m/>
    <m/>
    <m/>
    <m/>
    <m/>
    <m/>
    <m/>
    <m/>
    <n v="1"/>
    <n v="1"/>
  </r>
  <r>
    <x v="14"/>
    <s v="Gary"/>
    <s v="Chaplin"/>
    <m/>
    <m/>
    <m/>
    <m/>
    <m/>
    <m/>
    <m/>
    <m/>
    <m/>
    <m/>
    <m/>
    <m/>
    <n v="10"/>
    <n v="10"/>
  </r>
  <r>
    <x v="14"/>
    <s v="Matthew"/>
    <s v="Lowe"/>
    <m/>
    <m/>
    <m/>
    <m/>
    <m/>
    <m/>
    <n v="2"/>
    <m/>
    <m/>
    <m/>
    <m/>
    <m/>
    <n v="8"/>
    <n v="10"/>
  </r>
  <r>
    <x v="14"/>
    <s v="Darla"/>
    <s v="Wells"/>
    <m/>
    <m/>
    <m/>
    <m/>
    <m/>
    <m/>
    <n v="1"/>
    <m/>
    <m/>
    <m/>
    <m/>
    <m/>
    <m/>
    <n v="1"/>
  </r>
  <r>
    <x v="15"/>
    <s v="Linda"/>
    <s v="Ballanger"/>
    <m/>
    <m/>
    <m/>
    <m/>
    <m/>
    <m/>
    <m/>
    <m/>
    <m/>
    <m/>
    <m/>
    <m/>
    <n v="1"/>
    <n v="1"/>
  </r>
  <r>
    <x v="15"/>
    <s v="Gerald"/>
    <s v="Chaplin"/>
    <m/>
    <m/>
    <m/>
    <m/>
    <m/>
    <m/>
    <m/>
    <m/>
    <m/>
    <m/>
    <m/>
    <m/>
    <n v="1"/>
    <n v="1"/>
  </r>
  <r>
    <x v="15"/>
    <s v="Greg"/>
    <s v="Lowe"/>
    <m/>
    <m/>
    <m/>
    <m/>
    <m/>
    <m/>
    <n v="1"/>
    <m/>
    <m/>
    <m/>
    <m/>
    <m/>
    <m/>
    <n v="1"/>
  </r>
  <r>
    <x v="15"/>
    <s v="Craig"/>
    <s v="Sebolt"/>
    <m/>
    <m/>
    <m/>
    <m/>
    <m/>
    <m/>
    <m/>
    <m/>
    <m/>
    <m/>
    <m/>
    <m/>
    <n v="8"/>
    <n v="8"/>
  </r>
  <r>
    <x v="16"/>
    <s v="Gordon"/>
    <s v="Ewing"/>
    <m/>
    <m/>
    <m/>
    <m/>
    <m/>
    <n v="1"/>
    <m/>
    <m/>
    <m/>
    <m/>
    <m/>
    <m/>
    <m/>
    <n v="1"/>
  </r>
  <r>
    <x v="16"/>
    <s v="Rodney"/>
    <s v="Joiner"/>
    <m/>
    <m/>
    <m/>
    <m/>
    <m/>
    <n v="1"/>
    <m/>
    <m/>
    <m/>
    <m/>
    <m/>
    <m/>
    <m/>
    <n v="1"/>
  </r>
  <r>
    <x v="16"/>
    <s v="Dallas"/>
    <s v="Wahl"/>
    <m/>
    <m/>
    <m/>
    <m/>
    <m/>
    <n v="1"/>
    <m/>
    <m/>
    <m/>
    <m/>
    <m/>
    <m/>
    <m/>
    <n v="1"/>
  </r>
  <r>
    <x v="16"/>
    <s v="Nolan"/>
    <s v="Wells"/>
    <m/>
    <m/>
    <m/>
    <m/>
    <m/>
    <n v="1"/>
    <m/>
    <m/>
    <m/>
    <m/>
    <m/>
    <m/>
    <m/>
    <n v="1"/>
  </r>
  <r>
    <x v="17"/>
    <s v="Ronnie"/>
    <s v="Kirkland"/>
    <m/>
    <m/>
    <m/>
    <n v="1"/>
    <m/>
    <m/>
    <m/>
    <m/>
    <m/>
    <m/>
    <m/>
    <m/>
    <m/>
    <n v="1"/>
  </r>
  <r>
    <x v="18"/>
    <s v="Larry "/>
    <s v="Golic"/>
    <m/>
    <m/>
    <m/>
    <m/>
    <m/>
    <m/>
    <n v="1"/>
    <m/>
    <m/>
    <m/>
    <m/>
    <m/>
    <m/>
    <n v="1"/>
  </r>
  <r>
    <x v="18"/>
    <s v="Scott"/>
    <s v="Hawkins"/>
    <m/>
    <m/>
    <m/>
    <m/>
    <m/>
    <m/>
    <n v="1"/>
    <m/>
    <m/>
    <m/>
    <m/>
    <m/>
    <m/>
    <n v="1"/>
  </r>
  <r>
    <x v="18"/>
    <s v="Mark"/>
    <s v="Hengstenberg"/>
    <m/>
    <m/>
    <m/>
    <m/>
    <m/>
    <m/>
    <m/>
    <m/>
    <m/>
    <m/>
    <m/>
    <m/>
    <n v="1"/>
    <n v="1"/>
  </r>
  <r>
    <x v="18"/>
    <s v="Michaela"/>
    <s v="McCarl"/>
    <m/>
    <m/>
    <m/>
    <m/>
    <m/>
    <m/>
    <n v="1"/>
    <m/>
    <m/>
    <m/>
    <m/>
    <m/>
    <m/>
    <n v="1"/>
  </r>
  <r>
    <x v="18"/>
    <s v="Joan"/>
    <s v="Mobley"/>
    <m/>
    <m/>
    <m/>
    <m/>
    <m/>
    <m/>
    <n v="1"/>
    <m/>
    <m/>
    <m/>
    <m/>
    <m/>
    <m/>
    <n v="1"/>
  </r>
  <r>
    <x v="18"/>
    <s v="Trent"/>
    <s v="Mobley"/>
    <m/>
    <m/>
    <m/>
    <m/>
    <m/>
    <m/>
    <n v="2"/>
    <m/>
    <m/>
    <m/>
    <m/>
    <m/>
    <n v="3"/>
    <n v="5"/>
  </r>
  <r>
    <x v="18"/>
    <s v="Brent"/>
    <s v="Oden"/>
    <m/>
    <m/>
    <m/>
    <m/>
    <m/>
    <m/>
    <n v="1"/>
    <m/>
    <m/>
    <m/>
    <m/>
    <m/>
    <m/>
    <n v="1"/>
  </r>
  <r>
    <x v="18"/>
    <s v="Gary"/>
    <s v="Smothers"/>
    <m/>
    <m/>
    <m/>
    <m/>
    <m/>
    <m/>
    <m/>
    <m/>
    <m/>
    <m/>
    <m/>
    <m/>
    <n v="2"/>
    <n v="2"/>
  </r>
  <r>
    <x v="18"/>
    <s v="Gary"/>
    <s v="Stickler, Jr."/>
    <m/>
    <m/>
    <m/>
    <m/>
    <m/>
    <m/>
    <n v="1"/>
    <m/>
    <m/>
    <m/>
    <m/>
    <m/>
    <m/>
    <n v="1"/>
  </r>
  <r>
    <x v="18"/>
    <s v="Carl"/>
    <s v="Wells"/>
    <m/>
    <m/>
    <m/>
    <m/>
    <m/>
    <m/>
    <m/>
    <m/>
    <m/>
    <m/>
    <m/>
    <m/>
    <n v="1"/>
    <n v="1"/>
  </r>
  <r>
    <x v="18"/>
    <s v="Clint"/>
    <s v="Wells"/>
    <m/>
    <m/>
    <m/>
    <m/>
    <m/>
    <m/>
    <m/>
    <m/>
    <m/>
    <m/>
    <m/>
    <m/>
    <n v="1"/>
    <n v="1"/>
  </r>
  <r>
    <x v="18"/>
    <s v="John"/>
    <s v="Wright"/>
    <m/>
    <m/>
    <m/>
    <m/>
    <m/>
    <m/>
    <n v="2"/>
    <m/>
    <m/>
    <m/>
    <m/>
    <m/>
    <n v="1"/>
    <n v="3"/>
  </r>
  <r>
    <x v="18"/>
    <s v="Wayne"/>
    <s v="Wright"/>
    <m/>
    <m/>
    <m/>
    <m/>
    <m/>
    <m/>
    <n v="4"/>
    <m/>
    <m/>
    <m/>
    <m/>
    <m/>
    <m/>
    <n v="4"/>
  </r>
  <r>
    <x v="19"/>
    <s v="Susan"/>
    <s v="Graves"/>
    <m/>
    <m/>
    <m/>
    <m/>
    <m/>
    <m/>
    <m/>
    <m/>
    <m/>
    <m/>
    <m/>
    <m/>
    <n v="1"/>
    <n v="1"/>
  </r>
  <r>
    <x v="19"/>
    <s v="Mark"/>
    <s v="Hengstenberg"/>
    <m/>
    <m/>
    <m/>
    <m/>
    <m/>
    <m/>
    <m/>
    <m/>
    <m/>
    <m/>
    <m/>
    <m/>
    <n v="1"/>
    <n v="1"/>
  </r>
  <r>
    <x v="19"/>
    <s v="Joan"/>
    <s v="Mobley"/>
    <m/>
    <m/>
    <m/>
    <m/>
    <m/>
    <m/>
    <n v="2"/>
    <m/>
    <m/>
    <m/>
    <m/>
    <m/>
    <n v="2"/>
    <n v="4"/>
  </r>
  <r>
    <x v="19"/>
    <s v="Julie"/>
    <s v="Oden"/>
    <m/>
    <m/>
    <m/>
    <m/>
    <m/>
    <m/>
    <n v="1"/>
    <m/>
    <m/>
    <m/>
    <m/>
    <m/>
    <m/>
    <n v="1"/>
  </r>
  <r>
    <x v="19"/>
    <s v="Tammy"/>
    <s v="Wells"/>
    <m/>
    <m/>
    <m/>
    <m/>
    <m/>
    <m/>
    <m/>
    <m/>
    <m/>
    <m/>
    <m/>
    <m/>
    <n v="1"/>
    <n v="1"/>
  </r>
  <r>
    <x v="20"/>
    <s v="John (Jack)"/>
    <s v="Kennelly"/>
    <m/>
    <m/>
    <m/>
    <m/>
    <m/>
    <m/>
    <m/>
    <m/>
    <m/>
    <m/>
    <m/>
    <m/>
    <n v="1"/>
    <n v="1"/>
  </r>
  <r>
    <x v="20"/>
    <s v="David"/>
    <s v="Labertew"/>
    <m/>
    <m/>
    <m/>
    <m/>
    <m/>
    <m/>
    <m/>
    <m/>
    <m/>
    <m/>
    <m/>
    <m/>
    <n v="1"/>
    <n v="1"/>
  </r>
  <r>
    <x v="20"/>
    <s v="Kimberly"/>
    <s v="Moore"/>
    <m/>
    <m/>
    <m/>
    <m/>
    <m/>
    <m/>
    <m/>
    <m/>
    <m/>
    <n v="1"/>
    <m/>
    <m/>
    <m/>
    <n v="1"/>
  </r>
  <r>
    <x v="20"/>
    <s v="Marla"/>
    <s v="Morlan"/>
    <m/>
    <m/>
    <m/>
    <m/>
    <m/>
    <m/>
    <m/>
    <m/>
    <m/>
    <n v="1"/>
    <m/>
    <m/>
    <m/>
    <n v="1"/>
  </r>
  <r>
    <x v="20"/>
    <s v="Deb"/>
    <s v="Tarbell"/>
    <m/>
    <m/>
    <m/>
    <m/>
    <m/>
    <m/>
    <m/>
    <m/>
    <m/>
    <m/>
    <m/>
    <m/>
    <n v="1"/>
    <n v="1"/>
  </r>
  <r>
    <x v="21"/>
    <s v="Natasha"/>
    <s v="Joiner"/>
    <m/>
    <m/>
    <m/>
    <m/>
    <m/>
    <m/>
    <m/>
    <m/>
    <m/>
    <n v="1"/>
    <m/>
    <m/>
    <m/>
    <n v="1"/>
  </r>
  <r>
    <x v="21"/>
    <s v="Cassie"/>
    <s v="Parrish"/>
    <m/>
    <m/>
    <m/>
    <m/>
    <m/>
    <m/>
    <m/>
    <m/>
    <m/>
    <m/>
    <m/>
    <m/>
    <n v="1"/>
    <n v="1"/>
  </r>
  <r>
    <x v="22"/>
    <s v="Jerry"/>
    <s v="Boblenz"/>
    <m/>
    <m/>
    <m/>
    <m/>
    <m/>
    <m/>
    <m/>
    <n v="2"/>
    <m/>
    <m/>
    <m/>
    <m/>
    <n v="2"/>
    <n v="4"/>
  </r>
  <r>
    <x v="22"/>
    <s v="Andy"/>
    <s v="DeLong"/>
    <m/>
    <m/>
    <m/>
    <m/>
    <m/>
    <m/>
    <m/>
    <n v="1"/>
    <m/>
    <m/>
    <m/>
    <m/>
    <m/>
    <n v="1"/>
  </r>
  <r>
    <x v="22"/>
    <s v="Kenny"/>
    <s v="Long"/>
    <m/>
    <m/>
    <m/>
    <m/>
    <m/>
    <m/>
    <m/>
    <n v="1"/>
    <m/>
    <m/>
    <m/>
    <m/>
    <m/>
    <n v="1"/>
  </r>
  <r>
    <x v="22"/>
    <s v="Jody"/>
    <s v="Napazel"/>
    <m/>
    <m/>
    <m/>
    <m/>
    <m/>
    <m/>
    <m/>
    <m/>
    <m/>
    <m/>
    <m/>
    <m/>
    <n v="1"/>
    <n v="1"/>
  </r>
  <r>
    <x v="22"/>
    <s v="Ellis"/>
    <s v="Paxston"/>
    <m/>
    <m/>
    <m/>
    <m/>
    <m/>
    <m/>
    <m/>
    <m/>
    <m/>
    <m/>
    <m/>
    <m/>
    <n v="1"/>
    <n v="1"/>
  </r>
  <r>
    <x v="22"/>
    <s v="Chris"/>
    <s v="Spencer"/>
    <m/>
    <m/>
    <m/>
    <m/>
    <m/>
    <m/>
    <m/>
    <n v="1"/>
    <m/>
    <m/>
    <m/>
    <m/>
    <n v="2"/>
    <n v="3"/>
  </r>
  <r>
    <x v="22"/>
    <s v="Sean"/>
    <s v="Spencer"/>
    <m/>
    <m/>
    <m/>
    <m/>
    <m/>
    <m/>
    <m/>
    <m/>
    <m/>
    <m/>
    <m/>
    <m/>
    <n v="1"/>
    <n v="1"/>
  </r>
  <r>
    <x v="22"/>
    <s v="Stanley"/>
    <s v="Spencer"/>
    <m/>
    <m/>
    <m/>
    <m/>
    <m/>
    <m/>
    <m/>
    <n v="2"/>
    <m/>
    <m/>
    <m/>
    <m/>
    <n v="2"/>
    <n v="4"/>
  </r>
  <r>
    <x v="22"/>
    <s v="Jess"/>
    <s v="Uhlenhake"/>
    <m/>
    <m/>
    <m/>
    <m/>
    <m/>
    <m/>
    <m/>
    <n v="1"/>
    <m/>
    <m/>
    <m/>
    <m/>
    <m/>
    <n v="1"/>
  </r>
  <r>
    <x v="22"/>
    <s v="David"/>
    <s v="Walljasper"/>
    <m/>
    <m/>
    <m/>
    <m/>
    <m/>
    <m/>
    <m/>
    <m/>
    <m/>
    <m/>
    <m/>
    <m/>
    <n v="1"/>
    <n v="1"/>
  </r>
  <r>
    <x v="22"/>
    <s v="Rich"/>
    <s v="Wilson"/>
    <m/>
    <m/>
    <m/>
    <m/>
    <m/>
    <m/>
    <m/>
    <n v="1"/>
    <m/>
    <m/>
    <m/>
    <m/>
    <n v="3"/>
    <n v="4"/>
  </r>
  <r>
    <x v="23"/>
    <s v="Bill"/>
    <s v="Benjamin"/>
    <m/>
    <m/>
    <m/>
    <m/>
    <m/>
    <m/>
    <m/>
    <m/>
    <m/>
    <m/>
    <m/>
    <m/>
    <n v="1"/>
    <n v="1"/>
  </r>
  <r>
    <x v="23"/>
    <s v="Gary"/>
    <s v="Spears"/>
    <m/>
    <m/>
    <m/>
    <m/>
    <m/>
    <m/>
    <m/>
    <m/>
    <n v="1"/>
    <m/>
    <m/>
    <m/>
    <m/>
    <n v="1"/>
  </r>
  <r>
    <x v="23"/>
    <s v="James"/>
    <s v="Stufflebeam"/>
    <m/>
    <m/>
    <m/>
    <m/>
    <m/>
    <m/>
    <m/>
    <m/>
    <n v="1"/>
    <m/>
    <m/>
    <m/>
    <m/>
    <n v="1"/>
  </r>
  <r>
    <x v="24"/>
    <s v="Bill"/>
    <s v="Benjamin"/>
    <m/>
    <m/>
    <m/>
    <m/>
    <m/>
    <m/>
    <m/>
    <m/>
    <m/>
    <m/>
    <m/>
    <m/>
    <n v="1"/>
    <n v="1"/>
  </r>
  <r>
    <x v="24"/>
    <s v="Donna"/>
    <s v="Shoop"/>
    <m/>
    <m/>
    <m/>
    <m/>
    <m/>
    <m/>
    <m/>
    <m/>
    <n v="1"/>
    <m/>
    <m/>
    <m/>
    <m/>
    <n v="1"/>
  </r>
  <r>
    <x v="25"/>
    <s v="Terry"/>
    <s v="Bryant"/>
    <m/>
    <m/>
    <m/>
    <m/>
    <m/>
    <m/>
    <m/>
    <m/>
    <n v="1"/>
    <m/>
    <m/>
    <m/>
    <m/>
    <n v="1"/>
  </r>
  <r>
    <x v="25"/>
    <s v="Erma"/>
    <s v="Mathews"/>
    <m/>
    <m/>
    <m/>
    <m/>
    <m/>
    <m/>
    <m/>
    <m/>
    <n v="1"/>
    <m/>
    <m/>
    <m/>
    <m/>
    <n v="1"/>
  </r>
  <r>
    <x v="25"/>
    <s v="Tom"/>
    <s v="Spring"/>
    <m/>
    <m/>
    <m/>
    <m/>
    <m/>
    <m/>
    <m/>
    <m/>
    <n v="1"/>
    <m/>
    <m/>
    <m/>
    <m/>
    <n v="1"/>
  </r>
  <r>
    <x v="25"/>
    <s v="Craig"/>
    <s v="Swaby"/>
    <m/>
    <m/>
    <m/>
    <m/>
    <m/>
    <m/>
    <m/>
    <m/>
    <n v="1"/>
    <m/>
    <m/>
    <m/>
    <n v="2"/>
    <n v="3"/>
  </r>
  <r>
    <x v="25"/>
    <s v="Blaine"/>
    <s v="Wright"/>
    <m/>
    <m/>
    <m/>
    <m/>
    <m/>
    <m/>
    <m/>
    <m/>
    <m/>
    <m/>
    <m/>
    <m/>
    <n v="2"/>
    <n v="2"/>
  </r>
  <r>
    <x v="26"/>
    <s v="Adam"/>
    <s v="Grove"/>
    <m/>
    <m/>
    <m/>
    <m/>
    <m/>
    <m/>
    <m/>
    <m/>
    <n v="1"/>
    <m/>
    <m/>
    <m/>
    <m/>
    <n v="1"/>
  </r>
  <r>
    <x v="26"/>
    <s v="Jerry"/>
    <s v="Hinote"/>
    <m/>
    <m/>
    <m/>
    <m/>
    <m/>
    <m/>
    <m/>
    <m/>
    <n v="1"/>
    <m/>
    <m/>
    <m/>
    <m/>
    <n v="1"/>
  </r>
  <r>
    <x v="26"/>
    <s v="Cindy"/>
    <s v="Koehler"/>
    <m/>
    <m/>
    <m/>
    <m/>
    <m/>
    <m/>
    <m/>
    <m/>
    <m/>
    <m/>
    <m/>
    <m/>
    <n v="2"/>
    <n v="2"/>
  </r>
  <r>
    <x v="26"/>
    <s v="David"/>
    <s v="Zimmer"/>
    <m/>
    <m/>
    <m/>
    <m/>
    <m/>
    <m/>
    <m/>
    <m/>
    <m/>
    <m/>
    <m/>
    <m/>
    <n v="1"/>
    <n v="1"/>
  </r>
  <r>
    <x v="27"/>
    <s v="Randy"/>
    <s v="Eddy"/>
    <m/>
    <m/>
    <m/>
    <m/>
    <m/>
    <m/>
    <m/>
    <m/>
    <m/>
    <n v="2"/>
    <m/>
    <m/>
    <n v="3"/>
    <n v="5"/>
  </r>
  <r>
    <x v="27"/>
    <s v="Don"/>
    <s v="Hunt"/>
    <m/>
    <m/>
    <m/>
    <m/>
    <m/>
    <m/>
    <m/>
    <m/>
    <m/>
    <m/>
    <m/>
    <m/>
    <n v="2"/>
    <n v="2"/>
  </r>
  <r>
    <x v="27"/>
    <s v="Blank"/>
    <m/>
    <m/>
    <m/>
    <m/>
    <m/>
    <m/>
    <m/>
    <m/>
    <m/>
    <m/>
    <m/>
    <m/>
    <m/>
    <n v="1"/>
    <n v="1"/>
  </r>
  <r>
    <x v="27"/>
    <s v="None"/>
    <m/>
    <m/>
    <m/>
    <m/>
    <m/>
    <m/>
    <m/>
    <m/>
    <m/>
    <m/>
    <n v="1"/>
    <m/>
    <m/>
    <m/>
    <n v="1"/>
  </r>
  <r>
    <x v="28"/>
    <s v="Jim"/>
    <s v="Hatfield"/>
    <m/>
    <m/>
    <m/>
    <m/>
    <m/>
    <m/>
    <m/>
    <m/>
    <m/>
    <m/>
    <m/>
    <m/>
    <n v="1"/>
    <n v="1"/>
  </r>
  <r>
    <x v="28"/>
    <s v="Craig"/>
    <s v="Poolman"/>
    <m/>
    <m/>
    <m/>
    <m/>
    <m/>
    <m/>
    <m/>
    <m/>
    <m/>
    <m/>
    <m/>
    <m/>
    <n v="1"/>
    <n v="1"/>
  </r>
  <r>
    <x v="29"/>
    <s v="Jim"/>
    <s v="Hatfield"/>
    <m/>
    <m/>
    <m/>
    <m/>
    <m/>
    <m/>
    <m/>
    <m/>
    <m/>
    <m/>
    <m/>
    <m/>
    <n v="1"/>
    <n v="1"/>
  </r>
  <r>
    <x v="29"/>
    <s v="Tom"/>
    <s v="Johnson"/>
    <m/>
    <m/>
    <m/>
    <m/>
    <m/>
    <m/>
    <m/>
    <m/>
    <m/>
    <m/>
    <m/>
    <m/>
    <n v="1"/>
    <n v="1"/>
  </r>
  <r>
    <x v="29"/>
    <s v="Ron"/>
    <s v="Minear"/>
    <m/>
    <m/>
    <m/>
    <m/>
    <m/>
    <m/>
    <m/>
    <m/>
    <m/>
    <m/>
    <m/>
    <m/>
    <n v="1"/>
    <n v="1"/>
  </r>
  <r>
    <x v="29"/>
    <s v="Jesse"/>
    <s v="Thomas"/>
    <m/>
    <m/>
    <m/>
    <m/>
    <m/>
    <m/>
    <m/>
    <m/>
    <m/>
    <m/>
    <m/>
    <m/>
    <n v="1"/>
    <n v="1"/>
  </r>
  <r>
    <x v="29"/>
    <s v="Keith"/>
    <s v="Tuttle"/>
    <m/>
    <m/>
    <m/>
    <m/>
    <m/>
    <m/>
    <m/>
    <m/>
    <m/>
    <m/>
    <m/>
    <m/>
    <n v="1"/>
    <n v="1"/>
  </r>
  <r>
    <x v="29"/>
    <s v="Blank"/>
    <m/>
    <m/>
    <m/>
    <m/>
    <m/>
    <m/>
    <m/>
    <m/>
    <m/>
    <m/>
    <m/>
    <n v="1"/>
    <m/>
    <n v="1"/>
    <n v="2"/>
  </r>
  <r>
    <x v="30"/>
    <s v="Flint"/>
    <s v="Salladay"/>
    <m/>
    <m/>
    <m/>
    <m/>
    <m/>
    <m/>
    <m/>
    <m/>
    <m/>
    <m/>
    <m/>
    <m/>
    <n v="1"/>
    <n v="1"/>
  </r>
  <r>
    <x v="31"/>
    <s v="Jed"/>
    <s v="Ballanger"/>
    <m/>
    <m/>
    <m/>
    <m/>
    <m/>
    <m/>
    <m/>
    <m/>
    <m/>
    <m/>
    <m/>
    <n v="4"/>
    <m/>
    <n v="4"/>
  </r>
  <r>
    <x v="31"/>
    <s v="Alan"/>
    <s v="Boettcher"/>
    <m/>
    <m/>
    <m/>
    <m/>
    <m/>
    <m/>
    <m/>
    <m/>
    <m/>
    <m/>
    <m/>
    <m/>
    <n v="1"/>
    <n v="1"/>
  </r>
  <r>
    <x v="31"/>
    <s v="Mark"/>
    <s v="Davenport"/>
    <m/>
    <m/>
    <m/>
    <m/>
    <m/>
    <m/>
    <m/>
    <m/>
    <m/>
    <m/>
    <m/>
    <m/>
    <n v="2"/>
    <n v="2"/>
  </r>
  <r>
    <x v="31"/>
    <s v="Rex"/>
    <s v="Harris"/>
    <m/>
    <m/>
    <m/>
    <m/>
    <m/>
    <m/>
    <m/>
    <m/>
    <m/>
    <m/>
    <m/>
    <n v="1"/>
    <m/>
    <n v="1"/>
  </r>
  <r>
    <x v="31"/>
    <s v="Jerry"/>
    <s v="Probasco"/>
    <m/>
    <m/>
    <m/>
    <m/>
    <m/>
    <m/>
    <m/>
    <m/>
    <m/>
    <m/>
    <m/>
    <n v="1"/>
    <m/>
    <n v="1"/>
  </r>
  <r>
    <x v="31"/>
    <s v="John"/>
    <s v="Probasco"/>
    <m/>
    <m/>
    <m/>
    <m/>
    <m/>
    <m/>
    <m/>
    <m/>
    <m/>
    <m/>
    <m/>
    <n v="1"/>
    <m/>
    <n v="1"/>
  </r>
  <r>
    <x v="31"/>
    <s v="Tami"/>
    <s v="Swarts"/>
    <m/>
    <m/>
    <m/>
    <m/>
    <m/>
    <m/>
    <m/>
    <m/>
    <m/>
    <m/>
    <m/>
    <n v="1"/>
    <m/>
    <n v="1"/>
  </r>
  <r>
    <x v="31"/>
    <s v="Richard"/>
    <s v="Taylor"/>
    <m/>
    <m/>
    <m/>
    <m/>
    <m/>
    <m/>
    <m/>
    <m/>
    <m/>
    <m/>
    <m/>
    <n v="2"/>
    <n v="2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S5:T38" firstHeaderRow="1" firstDataRow="1" firstDataCol="1"/>
  <pivotFields count="17">
    <pivotField axis="axisRow" showAll="0">
      <items count="34">
        <item x="10"/>
        <item x="11"/>
        <item x="12"/>
        <item x="7"/>
        <item x="5"/>
        <item x="6"/>
        <item x="8"/>
        <item x="13"/>
        <item x="14"/>
        <item x="15"/>
        <item x="16"/>
        <item x="17"/>
        <item x="19"/>
        <item x="18"/>
        <item x="0"/>
        <item x="21"/>
        <item x="20"/>
        <item m="1" x="32"/>
        <item x="9"/>
        <item x="4"/>
        <item x="3"/>
        <item x="22"/>
        <item x="26"/>
        <item x="25"/>
        <item x="23"/>
        <item x="24"/>
        <item x="2"/>
        <item x="1"/>
        <item x="27"/>
        <item x="28"/>
        <item x="29"/>
        <item x="30"/>
        <item x="3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 of Total" fld="16" baseField="0" baseItem="0"/>
  </dataFields>
  <formats count="35">
    <format dxfId="34">
      <pivotArea dataOnly="0" labelOnly="1" fieldPosition="0">
        <references count="1">
          <reference field="0" count="1">
            <x v="14"/>
          </reference>
        </references>
      </pivotArea>
    </format>
    <format dxfId="33">
      <pivotArea dataOnly="0" labelOnly="1" fieldPosition="0">
        <references count="1">
          <reference field="0" count="1">
            <x v="14"/>
          </reference>
        </references>
      </pivotArea>
    </format>
    <format dxfId="32">
      <pivotArea dataOnly="0" labelOnly="1" fieldPosition="0">
        <references count="1">
          <reference field="0" count="1">
            <x v="27"/>
          </reference>
        </references>
      </pivotArea>
    </format>
    <format dxfId="31">
      <pivotArea dataOnly="0" labelOnly="1" fieldPosition="0">
        <references count="1">
          <reference field="0" count="1">
            <x v="26"/>
          </reference>
        </references>
      </pivotArea>
    </format>
    <format dxfId="30">
      <pivotArea dataOnly="0" labelOnly="1" fieldPosition="0">
        <references count="1">
          <reference field="0" count="1">
            <x v="20"/>
          </reference>
        </references>
      </pivotArea>
    </format>
    <format dxfId="29">
      <pivotArea dataOnly="0" labelOnly="1" fieldPosition="0">
        <references count="1">
          <reference field="0" count="1">
            <x v="19"/>
          </reference>
        </references>
      </pivotArea>
    </format>
    <format dxfId="28">
      <pivotArea dataOnly="0" labelOnly="1" fieldPosition="0">
        <references count="1">
          <reference field="0" count="1">
            <x v="4"/>
          </reference>
        </references>
      </pivotArea>
    </format>
    <format dxfId="27">
      <pivotArea dataOnly="0" labelOnly="1" fieldPosition="0">
        <references count="1">
          <reference field="0" count="1">
            <x v="5"/>
          </reference>
        </references>
      </pivotArea>
    </format>
    <format dxfId="26">
      <pivotArea dataOnly="0" fieldPosition="0">
        <references count="1">
          <reference field="0" count="1">
            <x v="3"/>
          </reference>
        </references>
      </pivotArea>
    </format>
    <format dxfId="25">
      <pivotArea dataOnly="0" labelOnly="1" fieldPosition="0">
        <references count="1">
          <reference field="0" count="1">
            <x v="1"/>
          </reference>
        </references>
      </pivotArea>
    </format>
    <format dxfId="24">
      <pivotArea dataOnly="0" labelOnly="1" fieldPosition="0">
        <references count="1">
          <reference field="0" count="1">
            <x v="2"/>
          </reference>
        </references>
      </pivotArea>
    </format>
    <format dxfId="23">
      <pivotArea dataOnly="0" labelOnly="1" fieldPosition="0">
        <references count="1">
          <reference field="0" count="1">
            <x v="7"/>
          </reference>
        </references>
      </pivotArea>
    </format>
    <format dxfId="22">
      <pivotArea dataOnly="0" fieldPosition="0">
        <references count="1">
          <reference field="0" count="1">
            <x v="8"/>
          </reference>
        </references>
      </pivotArea>
    </format>
    <format dxfId="21">
      <pivotArea dataOnly="0" labelOnly="1" fieldPosition="0">
        <references count="1">
          <reference field="0" count="1">
            <x v="9"/>
          </reference>
        </references>
      </pivotArea>
    </format>
    <format dxfId="20">
      <pivotArea dataOnly="0" labelOnly="1" fieldPosition="0">
        <references count="1">
          <reference field="0" count="1">
            <x v="10"/>
          </reference>
        </references>
      </pivotArea>
    </format>
    <format dxfId="19">
      <pivotArea dataOnly="0" labelOnly="1" fieldPosition="0">
        <references count="1">
          <reference field="0" count="1">
            <x v="11"/>
          </reference>
        </references>
      </pivotArea>
    </format>
    <format dxfId="18">
      <pivotArea dataOnly="0" labelOnly="1" fieldPosition="0">
        <references count="1">
          <reference field="0" count="1">
            <x v="13"/>
          </reference>
        </references>
      </pivotArea>
    </format>
    <format dxfId="17">
      <pivotArea dataOnly="0" labelOnly="1" fieldPosition="0">
        <references count="1">
          <reference field="0" count="1">
            <x v="16"/>
          </reference>
        </references>
      </pivotArea>
    </format>
    <format dxfId="16">
      <pivotArea dataOnly="0" labelOnly="1" fieldPosition="0">
        <references count="1">
          <reference field="0" count="1">
            <x v="15"/>
          </reference>
        </references>
      </pivotArea>
    </format>
    <format dxfId="15">
      <pivotArea dataOnly="0" labelOnly="1" fieldPosition="0">
        <references count="1">
          <reference field="0" count="1">
            <x v="21"/>
          </reference>
        </references>
      </pivotArea>
    </format>
    <format dxfId="14">
      <pivotArea dataOnly="0" labelOnly="1" fieldPosition="0">
        <references count="1">
          <reference field="0" count="1">
            <x v="23"/>
          </reference>
        </references>
      </pivotArea>
    </format>
    <format dxfId="13">
      <pivotArea dataOnly="0" labelOnly="1" fieldPosition="0">
        <references count="1">
          <reference field="0" count="1">
            <x v="22"/>
          </reference>
        </references>
      </pivotArea>
    </format>
    <format dxfId="12">
      <pivotArea dataOnly="0" labelOnly="1" fieldPosition="0">
        <references count="1">
          <reference field="0" count="1">
            <x v="24"/>
          </reference>
        </references>
      </pivotArea>
    </format>
    <format dxfId="11">
      <pivotArea dataOnly="0" labelOnly="1" fieldPosition="0">
        <references count="1">
          <reference field="0" count="1">
            <x v="25"/>
          </reference>
        </references>
      </pivotArea>
    </format>
    <format dxfId="10">
      <pivotArea dataOnly="0" labelOnly="1" fieldPosition="0">
        <references count="1">
          <reference field="0" count="1">
            <x v="28"/>
          </reference>
        </references>
      </pivotArea>
    </format>
    <format dxfId="9">
      <pivotArea dataOnly="0" labelOnly="1" fieldPosition="0">
        <references count="1">
          <reference field="0" count="1">
            <x v="29"/>
          </reference>
        </references>
      </pivotArea>
    </format>
    <format dxfId="8">
      <pivotArea dataOnly="0" labelOnly="1" fieldPosition="0">
        <references count="1">
          <reference field="0" count="1">
            <x v="30"/>
          </reference>
        </references>
      </pivotArea>
    </format>
    <format dxfId="7">
      <pivotArea dataOnly="0" labelOnly="1" fieldPosition="0">
        <references count="1">
          <reference field="0" count="1">
            <x v="31"/>
          </reference>
        </references>
      </pivotArea>
    </format>
    <format dxfId="6">
      <pivotArea dataOnly="0" labelOnly="1" fieldPosition="0">
        <references count="1">
          <reference field="0" count="1">
            <x v="32"/>
          </reference>
        </references>
      </pivotArea>
    </format>
    <format dxfId="5">
      <pivotArea dataOnly="0" labelOnly="1" fieldPosition="0">
        <references count="1">
          <reference field="0" count="1">
            <x v="18"/>
          </reference>
        </references>
      </pivotArea>
    </format>
    <format dxfId="4">
      <pivotArea dataOnly="0" labelOnly="1" fieldPosition="0">
        <references count="1">
          <reference field="0" count="1">
            <x v="0"/>
          </reference>
        </references>
      </pivotArea>
    </format>
    <format dxfId="3">
      <pivotArea dataOnly="0" labelOnly="1" fieldPosition="0">
        <references count="1">
          <reference field="0" count="1">
            <x v="12"/>
          </reference>
        </references>
      </pivotArea>
    </format>
    <format dxfId="2">
      <pivotArea dataOnly="0" labelOnly="1" fieldPosition="0">
        <references count="1">
          <reference field="0" count="1">
            <x v="6"/>
          </reference>
        </references>
      </pivotArea>
    </format>
    <format dxfId="1">
      <pivotArea collapsedLevelsAreSubtotals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3"/>
  <sheetViews>
    <sheetView tabSelected="1" workbookViewId="0">
      <pane ySplit="5" topLeftCell="A334" activePane="bottomLeft" state="frozen"/>
      <selection pane="bottomLeft" sqref="A1:P1"/>
    </sheetView>
  </sheetViews>
  <sheetFormatPr defaultRowHeight="15" x14ac:dyDescent="0.25"/>
  <cols>
    <col min="1" max="1" width="43.5703125" bestFit="1" customWidth="1"/>
    <col min="2" max="2" width="8.28515625" style="34" customWidth="1"/>
    <col min="3" max="14" width="8.28515625" customWidth="1"/>
    <col min="15" max="15" width="10.7109375" hidden="1" customWidth="1"/>
    <col min="16" max="16" width="8.28515625" customWidth="1"/>
    <col min="17" max="17" width="9.140625" style="30"/>
    <col min="18" max="18" width="9.140625" customWidth="1"/>
    <col min="19" max="19" width="9.140625" hidden="1" customWidth="1"/>
    <col min="20" max="20" width="9.140625" customWidth="1"/>
    <col min="251" max="251" width="43.5703125" bestFit="1" customWidth="1"/>
    <col min="252" max="264" width="8.28515625" customWidth="1"/>
    <col min="265" max="265" width="0" hidden="1" customWidth="1"/>
    <col min="266" max="266" width="8.28515625" customWidth="1"/>
    <col min="507" max="507" width="43.5703125" bestFit="1" customWidth="1"/>
    <col min="508" max="520" width="8.28515625" customWidth="1"/>
    <col min="521" max="521" width="0" hidden="1" customWidth="1"/>
    <col min="522" max="522" width="8.28515625" customWidth="1"/>
    <col min="763" max="763" width="43.5703125" bestFit="1" customWidth="1"/>
    <col min="764" max="776" width="8.28515625" customWidth="1"/>
    <col min="777" max="777" width="0" hidden="1" customWidth="1"/>
    <col min="778" max="778" width="8.28515625" customWidth="1"/>
    <col min="1019" max="1019" width="43.5703125" bestFit="1" customWidth="1"/>
    <col min="1020" max="1032" width="8.28515625" customWidth="1"/>
    <col min="1033" max="1033" width="0" hidden="1" customWidth="1"/>
    <col min="1034" max="1034" width="8.28515625" customWidth="1"/>
    <col min="1275" max="1275" width="43.5703125" bestFit="1" customWidth="1"/>
    <col min="1276" max="1288" width="8.28515625" customWidth="1"/>
    <col min="1289" max="1289" width="0" hidden="1" customWidth="1"/>
    <col min="1290" max="1290" width="8.28515625" customWidth="1"/>
    <col min="1531" max="1531" width="43.5703125" bestFit="1" customWidth="1"/>
    <col min="1532" max="1544" width="8.28515625" customWidth="1"/>
    <col min="1545" max="1545" width="0" hidden="1" customWidth="1"/>
    <col min="1546" max="1546" width="8.28515625" customWidth="1"/>
    <col min="1787" max="1787" width="43.5703125" bestFit="1" customWidth="1"/>
    <col min="1788" max="1800" width="8.28515625" customWidth="1"/>
    <col min="1801" max="1801" width="0" hidden="1" customWidth="1"/>
    <col min="1802" max="1802" width="8.28515625" customWidth="1"/>
    <col min="2043" max="2043" width="43.5703125" bestFit="1" customWidth="1"/>
    <col min="2044" max="2056" width="8.28515625" customWidth="1"/>
    <col min="2057" max="2057" width="0" hidden="1" customWidth="1"/>
    <col min="2058" max="2058" width="8.28515625" customWidth="1"/>
    <col min="2299" max="2299" width="43.5703125" bestFit="1" customWidth="1"/>
    <col min="2300" max="2312" width="8.28515625" customWidth="1"/>
    <col min="2313" max="2313" width="0" hidden="1" customWidth="1"/>
    <col min="2314" max="2314" width="8.28515625" customWidth="1"/>
    <col min="2555" max="2555" width="43.5703125" bestFit="1" customWidth="1"/>
    <col min="2556" max="2568" width="8.28515625" customWidth="1"/>
    <col min="2569" max="2569" width="0" hidden="1" customWidth="1"/>
    <col min="2570" max="2570" width="8.28515625" customWidth="1"/>
    <col min="2811" max="2811" width="43.5703125" bestFit="1" customWidth="1"/>
    <col min="2812" max="2824" width="8.28515625" customWidth="1"/>
    <col min="2825" max="2825" width="0" hidden="1" customWidth="1"/>
    <col min="2826" max="2826" width="8.28515625" customWidth="1"/>
    <col min="3067" max="3067" width="43.5703125" bestFit="1" customWidth="1"/>
    <col min="3068" max="3080" width="8.28515625" customWidth="1"/>
    <col min="3081" max="3081" width="0" hidden="1" customWidth="1"/>
    <col min="3082" max="3082" width="8.28515625" customWidth="1"/>
    <col min="3323" max="3323" width="43.5703125" bestFit="1" customWidth="1"/>
    <col min="3324" max="3336" width="8.28515625" customWidth="1"/>
    <col min="3337" max="3337" width="0" hidden="1" customWidth="1"/>
    <col min="3338" max="3338" width="8.28515625" customWidth="1"/>
    <col min="3579" max="3579" width="43.5703125" bestFit="1" customWidth="1"/>
    <col min="3580" max="3592" width="8.28515625" customWidth="1"/>
    <col min="3593" max="3593" width="0" hidden="1" customWidth="1"/>
    <col min="3594" max="3594" width="8.28515625" customWidth="1"/>
    <col min="3835" max="3835" width="43.5703125" bestFit="1" customWidth="1"/>
    <col min="3836" max="3848" width="8.28515625" customWidth="1"/>
    <col min="3849" max="3849" width="0" hidden="1" customWidth="1"/>
    <col min="3850" max="3850" width="8.28515625" customWidth="1"/>
    <col min="4091" max="4091" width="43.5703125" bestFit="1" customWidth="1"/>
    <col min="4092" max="4104" width="8.28515625" customWidth="1"/>
    <col min="4105" max="4105" width="0" hidden="1" customWidth="1"/>
    <col min="4106" max="4106" width="8.28515625" customWidth="1"/>
    <col min="4347" max="4347" width="43.5703125" bestFit="1" customWidth="1"/>
    <col min="4348" max="4360" width="8.28515625" customWidth="1"/>
    <col min="4361" max="4361" width="0" hidden="1" customWidth="1"/>
    <col min="4362" max="4362" width="8.28515625" customWidth="1"/>
    <col min="4603" max="4603" width="43.5703125" bestFit="1" customWidth="1"/>
    <col min="4604" max="4616" width="8.28515625" customWidth="1"/>
    <col min="4617" max="4617" width="0" hidden="1" customWidth="1"/>
    <col min="4618" max="4618" width="8.28515625" customWidth="1"/>
    <col min="4859" max="4859" width="43.5703125" bestFit="1" customWidth="1"/>
    <col min="4860" max="4872" width="8.28515625" customWidth="1"/>
    <col min="4873" max="4873" width="0" hidden="1" customWidth="1"/>
    <col min="4874" max="4874" width="8.28515625" customWidth="1"/>
    <col min="5115" max="5115" width="43.5703125" bestFit="1" customWidth="1"/>
    <col min="5116" max="5128" width="8.28515625" customWidth="1"/>
    <col min="5129" max="5129" width="0" hidden="1" customWidth="1"/>
    <col min="5130" max="5130" width="8.28515625" customWidth="1"/>
    <col min="5371" max="5371" width="43.5703125" bestFit="1" customWidth="1"/>
    <col min="5372" max="5384" width="8.28515625" customWidth="1"/>
    <col min="5385" max="5385" width="0" hidden="1" customWidth="1"/>
    <col min="5386" max="5386" width="8.28515625" customWidth="1"/>
    <col min="5627" max="5627" width="43.5703125" bestFit="1" customWidth="1"/>
    <col min="5628" max="5640" width="8.28515625" customWidth="1"/>
    <col min="5641" max="5641" width="0" hidden="1" customWidth="1"/>
    <col min="5642" max="5642" width="8.28515625" customWidth="1"/>
    <col min="5883" max="5883" width="43.5703125" bestFit="1" customWidth="1"/>
    <col min="5884" max="5896" width="8.28515625" customWidth="1"/>
    <col min="5897" max="5897" width="0" hidden="1" customWidth="1"/>
    <col min="5898" max="5898" width="8.28515625" customWidth="1"/>
    <col min="6139" max="6139" width="43.5703125" bestFit="1" customWidth="1"/>
    <col min="6140" max="6152" width="8.28515625" customWidth="1"/>
    <col min="6153" max="6153" width="0" hidden="1" customWidth="1"/>
    <col min="6154" max="6154" width="8.28515625" customWidth="1"/>
    <col min="6395" max="6395" width="43.5703125" bestFit="1" customWidth="1"/>
    <col min="6396" max="6408" width="8.28515625" customWidth="1"/>
    <col min="6409" max="6409" width="0" hidden="1" customWidth="1"/>
    <col min="6410" max="6410" width="8.28515625" customWidth="1"/>
    <col min="6651" max="6651" width="43.5703125" bestFit="1" customWidth="1"/>
    <col min="6652" max="6664" width="8.28515625" customWidth="1"/>
    <col min="6665" max="6665" width="0" hidden="1" customWidth="1"/>
    <col min="6666" max="6666" width="8.28515625" customWidth="1"/>
    <col min="6907" max="6907" width="43.5703125" bestFit="1" customWidth="1"/>
    <col min="6908" max="6920" width="8.28515625" customWidth="1"/>
    <col min="6921" max="6921" width="0" hidden="1" customWidth="1"/>
    <col min="6922" max="6922" width="8.28515625" customWidth="1"/>
    <col min="7163" max="7163" width="43.5703125" bestFit="1" customWidth="1"/>
    <col min="7164" max="7176" width="8.28515625" customWidth="1"/>
    <col min="7177" max="7177" width="0" hidden="1" customWidth="1"/>
    <col min="7178" max="7178" width="8.28515625" customWidth="1"/>
    <col min="7419" max="7419" width="43.5703125" bestFit="1" customWidth="1"/>
    <col min="7420" max="7432" width="8.28515625" customWidth="1"/>
    <col min="7433" max="7433" width="0" hidden="1" customWidth="1"/>
    <col min="7434" max="7434" width="8.28515625" customWidth="1"/>
    <col min="7675" max="7675" width="43.5703125" bestFit="1" customWidth="1"/>
    <col min="7676" max="7688" width="8.28515625" customWidth="1"/>
    <col min="7689" max="7689" width="0" hidden="1" customWidth="1"/>
    <col min="7690" max="7690" width="8.28515625" customWidth="1"/>
    <col min="7931" max="7931" width="43.5703125" bestFit="1" customWidth="1"/>
    <col min="7932" max="7944" width="8.28515625" customWidth="1"/>
    <col min="7945" max="7945" width="0" hidden="1" customWidth="1"/>
    <col min="7946" max="7946" width="8.28515625" customWidth="1"/>
    <col min="8187" max="8187" width="43.5703125" bestFit="1" customWidth="1"/>
    <col min="8188" max="8200" width="8.28515625" customWidth="1"/>
    <col min="8201" max="8201" width="0" hidden="1" customWidth="1"/>
    <col min="8202" max="8202" width="8.28515625" customWidth="1"/>
    <col min="8443" max="8443" width="43.5703125" bestFit="1" customWidth="1"/>
    <col min="8444" max="8456" width="8.28515625" customWidth="1"/>
    <col min="8457" max="8457" width="0" hidden="1" customWidth="1"/>
    <col min="8458" max="8458" width="8.28515625" customWidth="1"/>
    <col min="8699" max="8699" width="43.5703125" bestFit="1" customWidth="1"/>
    <col min="8700" max="8712" width="8.28515625" customWidth="1"/>
    <col min="8713" max="8713" width="0" hidden="1" customWidth="1"/>
    <col min="8714" max="8714" width="8.28515625" customWidth="1"/>
    <col min="8955" max="8955" width="43.5703125" bestFit="1" customWidth="1"/>
    <col min="8956" max="8968" width="8.28515625" customWidth="1"/>
    <col min="8969" max="8969" width="0" hidden="1" customWidth="1"/>
    <col min="8970" max="8970" width="8.28515625" customWidth="1"/>
    <col min="9211" max="9211" width="43.5703125" bestFit="1" customWidth="1"/>
    <col min="9212" max="9224" width="8.28515625" customWidth="1"/>
    <col min="9225" max="9225" width="0" hidden="1" customWidth="1"/>
    <col min="9226" max="9226" width="8.28515625" customWidth="1"/>
    <col min="9467" max="9467" width="43.5703125" bestFit="1" customWidth="1"/>
    <col min="9468" max="9480" width="8.28515625" customWidth="1"/>
    <col min="9481" max="9481" width="0" hidden="1" customWidth="1"/>
    <col min="9482" max="9482" width="8.28515625" customWidth="1"/>
    <col min="9723" max="9723" width="43.5703125" bestFit="1" customWidth="1"/>
    <col min="9724" max="9736" width="8.28515625" customWidth="1"/>
    <col min="9737" max="9737" width="0" hidden="1" customWidth="1"/>
    <col min="9738" max="9738" width="8.28515625" customWidth="1"/>
    <col min="9979" max="9979" width="43.5703125" bestFit="1" customWidth="1"/>
    <col min="9980" max="9992" width="8.28515625" customWidth="1"/>
    <col min="9993" max="9993" width="0" hidden="1" customWidth="1"/>
    <col min="9994" max="9994" width="8.28515625" customWidth="1"/>
    <col min="10235" max="10235" width="43.5703125" bestFit="1" customWidth="1"/>
    <col min="10236" max="10248" width="8.28515625" customWidth="1"/>
    <col min="10249" max="10249" width="0" hidden="1" customWidth="1"/>
    <col min="10250" max="10250" width="8.28515625" customWidth="1"/>
    <col min="10491" max="10491" width="43.5703125" bestFit="1" customWidth="1"/>
    <col min="10492" max="10504" width="8.28515625" customWidth="1"/>
    <col min="10505" max="10505" width="0" hidden="1" customWidth="1"/>
    <col min="10506" max="10506" width="8.28515625" customWidth="1"/>
    <col min="10747" max="10747" width="43.5703125" bestFit="1" customWidth="1"/>
    <col min="10748" max="10760" width="8.28515625" customWidth="1"/>
    <col min="10761" max="10761" width="0" hidden="1" customWidth="1"/>
    <col min="10762" max="10762" width="8.28515625" customWidth="1"/>
    <col min="11003" max="11003" width="43.5703125" bestFit="1" customWidth="1"/>
    <col min="11004" max="11016" width="8.28515625" customWidth="1"/>
    <col min="11017" max="11017" width="0" hidden="1" customWidth="1"/>
    <col min="11018" max="11018" width="8.28515625" customWidth="1"/>
    <col min="11259" max="11259" width="43.5703125" bestFit="1" customWidth="1"/>
    <col min="11260" max="11272" width="8.28515625" customWidth="1"/>
    <col min="11273" max="11273" width="0" hidden="1" customWidth="1"/>
    <col min="11274" max="11274" width="8.28515625" customWidth="1"/>
    <col min="11515" max="11515" width="43.5703125" bestFit="1" customWidth="1"/>
    <col min="11516" max="11528" width="8.28515625" customWidth="1"/>
    <col min="11529" max="11529" width="0" hidden="1" customWidth="1"/>
    <col min="11530" max="11530" width="8.28515625" customWidth="1"/>
    <col min="11771" max="11771" width="43.5703125" bestFit="1" customWidth="1"/>
    <col min="11772" max="11784" width="8.28515625" customWidth="1"/>
    <col min="11785" max="11785" width="0" hidden="1" customWidth="1"/>
    <col min="11786" max="11786" width="8.28515625" customWidth="1"/>
    <col min="12027" max="12027" width="43.5703125" bestFit="1" customWidth="1"/>
    <col min="12028" max="12040" width="8.28515625" customWidth="1"/>
    <col min="12041" max="12041" width="0" hidden="1" customWidth="1"/>
    <col min="12042" max="12042" width="8.28515625" customWidth="1"/>
    <col min="12283" max="12283" width="43.5703125" bestFit="1" customWidth="1"/>
    <col min="12284" max="12296" width="8.28515625" customWidth="1"/>
    <col min="12297" max="12297" width="0" hidden="1" customWidth="1"/>
    <col min="12298" max="12298" width="8.28515625" customWidth="1"/>
    <col min="12539" max="12539" width="43.5703125" bestFit="1" customWidth="1"/>
    <col min="12540" max="12552" width="8.28515625" customWidth="1"/>
    <col min="12553" max="12553" width="0" hidden="1" customWidth="1"/>
    <col min="12554" max="12554" width="8.28515625" customWidth="1"/>
    <col min="12795" max="12795" width="43.5703125" bestFit="1" customWidth="1"/>
    <col min="12796" max="12808" width="8.28515625" customWidth="1"/>
    <col min="12809" max="12809" width="0" hidden="1" customWidth="1"/>
    <col min="12810" max="12810" width="8.28515625" customWidth="1"/>
    <col min="13051" max="13051" width="43.5703125" bestFit="1" customWidth="1"/>
    <col min="13052" max="13064" width="8.28515625" customWidth="1"/>
    <col min="13065" max="13065" width="0" hidden="1" customWidth="1"/>
    <col min="13066" max="13066" width="8.28515625" customWidth="1"/>
    <col min="13307" max="13307" width="43.5703125" bestFit="1" customWidth="1"/>
    <col min="13308" max="13320" width="8.28515625" customWidth="1"/>
    <col min="13321" max="13321" width="0" hidden="1" customWidth="1"/>
    <col min="13322" max="13322" width="8.28515625" customWidth="1"/>
    <col min="13563" max="13563" width="43.5703125" bestFit="1" customWidth="1"/>
    <col min="13564" max="13576" width="8.28515625" customWidth="1"/>
    <col min="13577" max="13577" width="0" hidden="1" customWidth="1"/>
    <col min="13578" max="13578" width="8.28515625" customWidth="1"/>
    <col min="13819" max="13819" width="43.5703125" bestFit="1" customWidth="1"/>
    <col min="13820" max="13832" width="8.28515625" customWidth="1"/>
    <col min="13833" max="13833" width="0" hidden="1" customWidth="1"/>
    <col min="13834" max="13834" width="8.28515625" customWidth="1"/>
    <col min="14075" max="14075" width="43.5703125" bestFit="1" customWidth="1"/>
    <col min="14076" max="14088" width="8.28515625" customWidth="1"/>
    <col min="14089" max="14089" width="0" hidden="1" customWidth="1"/>
    <col min="14090" max="14090" width="8.28515625" customWidth="1"/>
    <col min="14331" max="14331" width="43.5703125" bestFit="1" customWidth="1"/>
    <col min="14332" max="14344" width="8.28515625" customWidth="1"/>
    <col min="14345" max="14345" width="0" hidden="1" customWidth="1"/>
    <col min="14346" max="14346" width="8.28515625" customWidth="1"/>
    <col min="14587" max="14587" width="43.5703125" bestFit="1" customWidth="1"/>
    <col min="14588" max="14600" width="8.28515625" customWidth="1"/>
    <col min="14601" max="14601" width="0" hidden="1" customWidth="1"/>
    <col min="14602" max="14602" width="8.28515625" customWidth="1"/>
    <col min="14843" max="14843" width="43.5703125" bestFit="1" customWidth="1"/>
    <col min="14844" max="14856" width="8.28515625" customWidth="1"/>
    <col min="14857" max="14857" width="0" hidden="1" customWidth="1"/>
    <col min="14858" max="14858" width="8.28515625" customWidth="1"/>
    <col min="15099" max="15099" width="43.5703125" bestFit="1" customWidth="1"/>
    <col min="15100" max="15112" width="8.28515625" customWidth="1"/>
    <col min="15113" max="15113" width="0" hidden="1" customWidth="1"/>
    <col min="15114" max="15114" width="8.28515625" customWidth="1"/>
    <col min="15355" max="15355" width="43.5703125" bestFit="1" customWidth="1"/>
    <col min="15356" max="15368" width="8.28515625" customWidth="1"/>
    <col min="15369" max="15369" width="0" hidden="1" customWidth="1"/>
    <col min="15370" max="15370" width="8.28515625" customWidth="1"/>
    <col min="15611" max="15611" width="43.5703125" bestFit="1" customWidth="1"/>
    <col min="15612" max="15624" width="8.28515625" customWidth="1"/>
    <col min="15625" max="15625" width="0" hidden="1" customWidth="1"/>
    <col min="15626" max="15626" width="8.28515625" customWidth="1"/>
    <col min="15867" max="15867" width="43.5703125" bestFit="1" customWidth="1"/>
    <col min="15868" max="15880" width="8.28515625" customWidth="1"/>
    <col min="15881" max="15881" width="0" hidden="1" customWidth="1"/>
    <col min="15882" max="15882" width="8.28515625" customWidth="1"/>
    <col min="16123" max="16123" width="43.5703125" bestFit="1" customWidth="1"/>
    <col min="16124" max="16136" width="8.28515625" customWidth="1"/>
    <col min="16137" max="16137" width="0" hidden="1" customWidth="1"/>
    <col min="16138" max="16138" width="8.28515625" customWidth="1"/>
  </cols>
  <sheetData>
    <row r="1" spans="1:17" ht="18" customHeight="1" x14ac:dyDescent="0.25">
      <c r="A1" s="144" t="s">
        <v>798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7" ht="15" customHeight="1" thickBo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30" t="s">
        <v>117</v>
      </c>
    </row>
    <row r="3" spans="1:17" ht="15" customHeight="1" thickBot="1" x14ac:dyDescent="0.3">
      <c r="A3" s="32" t="s">
        <v>118</v>
      </c>
      <c r="B3" s="97">
        <f>'CV1'!I3</f>
        <v>354</v>
      </c>
      <c r="C3" s="97">
        <f>'CV2'!I3</f>
        <v>357</v>
      </c>
      <c r="D3" s="97">
        <f>'CV3'!I3</f>
        <v>383</v>
      </c>
      <c r="E3" s="97">
        <f>'Numa BL-LN'!I3</f>
        <v>215</v>
      </c>
      <c r="F3" s="97">
        <f>'Exline CW'!I3</f>
        <v>162</v>
      </c>
      <c r="G3" s="97">
        <f>'Plano JO-IN'!I3</f>
        <v>173</v>
      </c>
      <c r="H3" s="97">
        <f>'Cincinnati PS-FR'!I3</f>
        <v>262</v>
      </c>
      <c r="I3" s="97">
        <f>'Moravia TY-CH'!I3</f>
        <v>361</v>
      </c>
      <c r="J3" s="97">
        <f>'Unionville-Udell UN-UD'!I3</f>
        <v>202</v>
      </c>
      <c r="K3" s="97">
        <f>'VM-DG-SH'!I3</f>
        <v>229</v>
      </c>
      <c r="L3" s="97">
        <f>'Mystic-Rathbun WA'!I3</f>
        <v>267</v>
      </c>
      <c r="M3" s="97">
        <f>'Moulton WS-WE'!I3</f>
        <v>343</v>
      </c>
      <c r="N3" s="33">
        <f>'Absentee Total'!I3</f>
        <v>3245</v>
      </c>
      <c r="O3" s="34"/>
      <c r="P3" s="35">
        <f>SUM(B3:O3)</f>
        <v>6553</v>
      </c>
    </row>
    <row r="4" spans="1:17" ht="15.75" thickBot="1" x14ac:dyDescent="0.3">
      <c r="A4" s="145" t="s">
        <v>119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36" t="s">
        <v>120</v>
      </c>
    </row>
    <row r="5" spans="1:17" ht="15.95" customHeight="1" thickBot="1" x14ac:dyDescent="0.3">
      <c r="A5" s="37"/>
      <c r="B5" s="38" t="s">
        <v>121</v>
      </c>
      <c r="C5" s="38" t="s">
        <v>122</v>
      </c>
      <c r="D5" s="38" t="s">
        <v>123</v>
      </c>
      <c r="E5" s="38" t="s">
        <v>124</v>
      </c>
      <c r="F5" s="38" t="s">
        <v>125</v>
      </c>
      <c r="G5" s="38" t="s">
        <v>126</v>
      </c>
      <c r="H5" s="38" t="s">
        <v>170</v>
      </c>
      <c r="I5" s="38" t="s">
        <v>127</v>
      </c>
      <c r="J5" s="38" t="s">
        <v>128</v>
      </c>
      <c r="K5" s="39" t="s">
        <v>129</v>
      </c>
      <c r="L5" s="39" t="s">
        <v>130</v>
      </c>
      <c r="M5" s="38" t="s">
        <v>131</v>
      </c>
      <c r="N5" s="40" t="s">
        <v>132</v>
      </c>
      <c r="O5" s="40" t="s">
        <v>133</v>
      </c>
      <c r="P5" s="41" t="s">
        <v>134</v>
      </c>
      <c r="Q5" s="42" t="s">
        <v>135</v>
      </c>
    </row>
    <row r="6" spans="1:17" ht="15.95" customHeight="1" x14ac:dyDescent="0.25">
      <c r="A6" s="37" t="s">
        <v>136</v>
      </c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3"/>
      <c r="N6" s="45"/>
      <c r="O6" s="46"/>
      <c r="P6" s="47"/>
      <c r="Q6" s="47"/>
    </row>
    <row r="7" spans="1:17" x14ac:dyDescent="0.25">
      <c r="A7" s="48" t="s">
        <v>137</v>
      </c>
      <c r="B7" s="153" t="s">
        <v>117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5"/>
      <c r="P7" s="50" t="s">
        <v>117</v>
      </c>
    </row>
    <row r="8" spans="1:17" x14ac:dyDescent="0.25">
      <c r="A8" s="51" t="s">
        <v>174</v>
      </c>
      <c r="B8" s="52">
        <f>'CV1'!D5</f>
        <v>58</v>
      </c>
      <c r="C8" s="52">
        <f>'CV2'!D5</f>
        <v>74</v>
      </c>
      <c r="D8" s="52">
        <f>'CV3'!D5</f>
        <v>75</v>
      </c>
      <c r="E8" s="52">
        <f>'Numa BL-LN'!D5</f>
        <v>30</v>
      </c>
      <c r="F8" s="52">
        <f>'Exline CW'!D5</f>
        <v>31</v>
      </c>
      <c r="G8" s="52">
        <f>'Plano JO-IN'!D5</f>
        <v>29</v>
      </c>
      <c r="H8" s="52">
        <f>'Cincinnati PS-FR'!D5</f>
        <v>41</v>
      </c>
      <c r="I8" s="52">
        <f>'Moravia TY-CH'!D5</f>
        <v>63</v>
      </c>
      <c r="J8" s="52">
        <f>'Unionville-Udell UN-UD'!D5</f>
        <v>30</v>
      </c>
      <c r="K8" s="52">
        <f>'VM-DG-SH'!D5</f>
        <v>28</v>
      </c>
      <c r="L8" s="52">
        <f>'Mystic-Rathbun WA'!D5</f>
        <v>36</v>
      </c>
      <c r="M8" s="52">
        <f>'Moulton WS-WE'!D5</f>
        <v>48</v>
      </c>
      <c r="N8" s="52">
        <f>'Absentee Total'!D5</f>
        <v>1348</v>
      </c>
      <c r="O8" s="52"/>
      <c r="P8" s="50">
        <f t="shared" ref="P8:P19" si="0">SUM(B8:O8)</f>
        <v>1891</v>
      </c>
      <c r="Q8" s="53">
        <f t="shared" ref="Q8:Q19" si="1">SUM(P8-N8)</f>
        <v>543</v>
      </c>
    </row>
    <row r="9" spans="1:17" x14ac:dyDescent="0.25">
      <c r="A9" s="51" t="s">
        <v>175</v>
      </c>
      <c r="B9" s="52">
        <f>'CV1'!D6</f>
        <v>285</v>
      </c>
      <c r="C9" s="52">
        <f>'CV2'!D6</f>
        <v>272</v>
      </c>
      <c r="D9" s="52">
        <f>'CV3'!D6</f>
        <v>287</v>
      </c>
      <c r="E9" s="52">
        <f>'Numa BL-LN'!D6</f>
        <v>181</v>
      </c>
      <c r="F9" s="52">
        <f>'Exline CW'!D6</f>
        <v>130</v>
      </c>
      <c r="G9" s="52">
        <f>'Plano JO-IN'!D6</f>
        <v>141</v>
      </c>
      <c r="H9" s="52">
        <f>'Cincinnati PS-FR'!D6</f>
        <v>216</v>
      </c>
      <c r="I9" s="52">
        <f>'Moravia TY-CH'!D6</f>
        <v>294</v>
      </c>
      <c r="J9" s="52">
        <f>'Unionville-Udell UN-UD'!D6</f>
        <v>172</v>
      </c>
      <c r="K9" s="52">
        <f>'VM-DG-SH'!D6</f>
        <v>197</v>
      </c>
      <c r="L9" s="52">
        <f>'Mystic-Rathbun WA'!D6</f>
        <v>224</v>
      </c>
      <c r="M9" s="52">
        <f>'Moulton WS-WE'!D6</f>
        <v>290</v>
      </c>
      <c r="N9" s="52">
        <f>'Absentee Total'!D6</f>
        <v>1823</v>
      </c>
      <c r="O9" s="52"/>
      <c r="P9" s="50">
        <f t="shared" si="0"/>
        <v>4512</v>
      </c>
      <c r="Q9" s="53">
        <f t="shared" si="1"/>
        <v>2689</v>
      </c>
    </row>
    <row r="10" spans="1:17" x14ac:dyDescent="0.25">
      <c r="A10" s="51" t="s">
        <v>176</v>
      </c>
      <c r="B10" s="52">
        <f>'CV1'!D7</f>
        <v>0</v>
      </c>
      <c r="C10" s="52">
        <f>'CV2'!D7</f>
        <v>0</v>
      </c>
      <c r="D10" s="52">
        <f>'CV3'!D7</f>
        <v>2</v>
      </c>
      <c r="E10" s="52">
        <f>'Numa BL-LN'!D7</f>
        <v>0</v>
      </c>
      <c r="F10" s="52">
        <f>'Exline CW'!D7</f>
        <v>0</v>
      </c>
      <c r="G10" s="52">
        <f>'Plano JO-IN'!D7</f>
        <v>0</v>
      </c>
      <c r="H10" s="52">
        <f>'Cincinnati PS-FR'!D7</f>
        <v>0</v>
      </c>
      <c r="I10" s="52">
        <f>'Moravia TY-CH'!D7</f>
        <v>0</v>
      </c>
      <c r="J10" s="52">
        <f>'Unionville-Udell UN-UD'!D7</f>
        <v>0</v>
      </c>
      <c r="K10" s="52">
        <f>'VM-DG-SH'!D7</f>
        <v>0</v>
      </c>
      <c r="L10" s="52">
        <f>'Mystic-Rathbun WA'!D7</f>
        <v>0</v>
      </c>
      <c r="M10" s="52">
        <f>'Moulton WS-WE'!D7</f>
        <v>0</v>
      </c>
      <c r="N10" s="52">
        <f>'Absentee Total'!D7</f>
        <v>0</v>
      </c>
      <c r="O10" s="52"/>
      <c r="P10" s="50">
        <f t="shared" si="0"/>
        <v>2</v>
      </c>
      <c r="Q10" s="53">
        <f t="shared" si="1"/>
        <v>2</v>
      </c>
    </row>
    <row r="11" spans="1:17" x14ac:dyDescent="0.25">
      <c r="A11" s="51" t="s">
        <v>177</v>
      </c>
      <c r="B11" s="52">
        <f>'CV1'!D8</f>
        <v>0</v>
      </c>
      <c r="C11" s="52">
        <f>'CV2'!D8</f>
        <v>3</v>
      </c>
      <c r="D11" s="52">
        <f>'CV3'!D8</f>
        <v>0</v>
      </c>
      <c r="E11" s="52">
        <f>'Numa BL-LN'!D8</f>
        <v>0</v>
      </c>
      <c r="F11" s="52">
        <f>'Exline CW'!D8</f>
        <v>0</v>
      </c>
      <c r="G11" s="52">
        <f>'Plano JO-IN'!D8</f>
        <v>0</v>
      </c>
      <c r="H11" s="52">
        <f>'Cincinnati PS-FR'!D8</f>
        <v>1</v>
      </c>
      <c r="I11" s="52">
        <f>'Moravia TY-CH'!D8</f>
        <v>0</v>
      </c>
      <c r="J11" s="52">
        <f>'Unionville-Udell UN-UD'!D8</f>
        <v>0</v>
      </c>
      <c r="K11" s="52">
        <f>'VM-DG-SH'!D8</f>
        <v>0</v>
      </c>
      <c r="L11" s="52">
        <f>'Mystic-Rathbun WA'!D8</f>
        <v>0</v>
      </c>
      <c r="M11" s="52">
        <f>'Moulton WS-WE'!D8</f>
        <v>0</v>
      </c>
      <c r="N11" s="52">
        <f>'Absentee Total'!D8</f>
        <v>1</v>
      </c>
      <c r="O11" s="52"/>
      <c r="P11" s="50">
        <f t="shared" si="0"/>
        <v>5</v>
      </c>
      <c r="Q11" s="53">
        <f t="shared" si="1"/>
        <v>4</v>
      </c>
    </row>
    <row r="12" spans="1:17" x14ac:dyDescent="0.25">
      <c r="A12" s="51" t="s">
        <v>178</v>
      </c>
      <c r="B12" s="52">
        <f>'CV1'!D9</f>
        <v>2</v>
      </c>
      <c r="C12" s="52">
        <f>'CV2'!D9</f>
        <v>0</v>
      </c>
      <c r="D12" s="52">
        <f>'CV3'!D9</f>
        <v>0</v>
      </c>
      <c r="E12" s="52">
        <f>'Numa BL-LN'!D9</f>
        <v>0</v>
      </c>
      <c r="F12" s="52">
        <f>'Exline CW'!D9</f>
        <v>0</v>
      </c>
      <c r="G12" s="52">
        <f>'Plano JO-IN'!D9</f>
        <v>1</v>
      </c>
      <c r="H12" s="52">
        <f>'Cincinnati PS-FR'!D9</f>
        <v>0</v>
      </c>
      <c r="I12" s="52">
        <f>'Moravia TY-CH'!D9</f>
        <v>0</v>
      </c>
      <c r="J12" s="52">
        <f>'Unionville-Udell UN-UD'!D9</f>
        <v>0</v>
      </c>
      <c r="K12" s="52">
        <f>'VM-DG-SH'!D9</f>
        <v>0</v>
      </c>
      <c r="L12" s="52">
        <f>'Mystic-Rathbun WA'!D9</f>
        <v>0</v>
      </c>
      <c r="M12" s="52">
        <f>'Moulton WS-WE'!D9</f>
        <v>1</v>
      </c>
      <c r="N12" s="52">
        <f>'Absentee Total'!D9</f>
        <v>1</v>
      </c>
      <c r="O12" s="52"/>
      <c r="P12" s="50">
        <f t="shared" si="0"/>
        <v>5</v>
      </c>
      <c r="Q12" s="53">
        <f t="shared" si="1"/>
        <v>4</v>
      </c>
    </row>
    <row r="13" spans="1:17" x14ac:dyDescent="0.25">
      <c r="A13" s="51" t="s">
        <v>179</v>
      </c>
      <c r="B13" s="52">
        <f>'CV1'!D10</f>
        <v>0</v>
      </c>
      <c r="C13" s="52">
        <f>'CV2'!D10</f>
        <v>1</v>
      </c>
      <c r="D13" s="52">
        <f>'CV3'!D10</f>
        <v>1</v>
      </c>
      <c r="E13" s="52">
        <f>'Numa BL-LN'!D10</f>
        <v>0</v>
      </c>
      <c r="F13" s="52">
        <f>'Exline CW'!D10</f>
        <v>0</v>
      </c>
      <c r="G13" s="52">
        <f>'Plano JO-IN'!D10</f>
        <v>0</v>
      </c>
      <c r="H13" s="52">
        <f>'Cincinnati PS-FR'!D10</f>
        <v>1</v>
      </c>
      <c r="I13" s="52">
        <f>'Moravia TY-CH'!D10</f>
        <v>0</v>
      </c>
      <c r="J13" s="52">
        <f>'Unionville-Udell UN-UD'!D10</f>
        <v>0</v>
      </c>
      <c r="K13" s="52">
        <f>'VM-DG-SH'!D10</f>
        <v>0</v>
      </c>
      <c r="L13" s="52">
        <f>'Mystic-Rathbun WA'!D10</f>
        <v>0</v>
      </c>
      <c r="M13" s="52">
        <f>'Moulton WS-WE'!D10</f>
        <v>0</v>
      </c>
      <c r="N13" s="52">
        <f>'Absentee Total'!D10</f>
        <v>6</v>
      </c>
      <c r="O13" s="52"/>
      <c r="P13" s="50">
        <f t="shared" si="0"/>
        <v>9</v>
      </c>
      <c r="Q13" s="53">
        <f t="shared" si="1"/>
        <v>3</v>
      </c>
    </row>
    <row r="14" spans="1:17" x14ac:dyDescent="0.25">
      <c r="A14" s="51" t="s">
        <v>180</v>
      </c>
      <c r="B14" s="52">
        <f>'CV1'!D11</f>
        <v>7</v>
      </c>
      <c r="C14" s="52">
        <f>'CV2'!D11</f>
        <v>6</v>
      </c>
      <c r="D14" s="52">
        <f>'CV3'!D11</f>
        <v>9</v>
      </c>
      <c r="E14" s="52">
        <f>'Numa BL-LN'!D11</f>
        <v>3</v>
      </c>
      <c r="F14" s="52">
        <f>'Exline CW'!D11</f>
        <v>1</v>
      </c>
      <c r="G14" s="52">
        <f>'Plano JO-IN'!D11</f>
        <v>2</v>
      </c>
      <c r="H14" s="52">
        <f>'Cincinnati PS-FR'!D11</f>
        <v>2</v>
      </c>
      <c r="I14" s="52">
        <f>'Moravia TY-CH'!D11</f>
        <v>3</v>
      </c>
      <c r="J14" s="52">
        <f>'Unionville-Udell UN-UD'!D11</f>
        <v>0</v>
      </c>
      <c r="K14" s="52">
        <f>'VM-DG-SH'!D11</f>
        <v>2</v>
      </c>
      <c r="L14" s="52">
        <f>'Mystic-Rathbun WA'!D11</f>
        <v>5</v>
      </c>
      <c r="M14" s="52">
        <f>'Moulton WS-WE'!D11</f>
        <v>3</v>
      </c>
      <c r="N14" s="52">
        <f>'Absentee Total'!D11</f>
        <v>29</v>
      </c>
      <c r="O14" s="52"/>
      <c r="P14" s="50">
        <f t="shared" si="0"/>
        <v>72</v>
      </c>
      <c r="Q14" s="53">
        <f t="shared" si="1"/>
        <v>43</v>
      </c>
    </row>
    <row r="15" spans="1:17" x14ac:dyDescent="0.25">
      <c r="A15" s="51" t="s">
        <v>51</v>
      </c>
      <c r="B15" s="52">
        <f>'CV1'!D12</f>
        <v>0</v>
      </c>
      <c r="C15" s="52">
        <f>'CV2'!D12</f>
        <v>0</v>
      </c>
      <c r="D15" s="52">
        <f>'CV3'!D12</f>
        <v>2</v>
      </c>
      <c r="E15" s="52">
        <f>'Numa BL-LN'!D12</f>
        <v>1</v>
      </c>
      <c r="F15" s="52">
        <f>'Exline CW'!D12</f>
        <v>0</v>
      </c>
      <c r="G15" s="52">
        <f>'Plano JO-IN'!D12</f>
        <v>0</v>
      </c>
      <c r="H15" s="52">
        <f>'Cincinnati PS-FR'!D12</f>
        <v>0</v>
      </c>
      <c r="I15" s="52">
        <f>'Moravia TY-CH'!D12</f>
        <v>0</v>
      </c>
      <c r="J15" s="52">
        <f>'Unionville-Udell UN-UD'!D12</f>
        <v>0</v>
      </c>
      <c r="K15" s="52">
        <f>'VM-DG-SH'!D12</f>
        <v>0</v>
      </c>
      <c r="L15" s="52">
        <f>'Mystic-Rathbun WA'!D12</f>
        <v>0</v>
      </c>
      <c r="M15" s="52">
        <f>'Moulton WS-WE'!D12</f>
        <v>0</v>
      </c>
      <c r="N15" s="52">
        <f>'Absentee Total'!D12</f>
        <v>1</v>
      </c>
      <c r="O15" s="52"/>
      <c r="P15" s="50">
        <f t="shared" si="0"/>
        <v>4</v>
      </c>
      <c r="Q15" s="53">
        <f t="shared" si="1"/>
        <v>3</v>
      </c>
    </row>
    <row r="16" spans="1:17" x14ac:dyDescent="0.25">
      <c r="A16" s="51" t="s">
        <v>181</v>
      </c>
      <c r="B16" s="52">
        <f>'CV1'!D13</f>
        <v>0</v>
      </c>
      <c r="C16" s="52">
        <f>'CV2'!D13</f>
        <v>0</v>
      </c>
      <c r="D16" s="52">
        <f>'CV3'!D13</f>
        <v>1</v>
      </c>
      <c r="E16" s="52">
        <f>'Numa BL-LN'!D13</f>
        <v>0</v>
      </c>
      <c r="F16" s="52">
        <f>'Exline CW'!D13</f>
        <v>0</v>
      </c>
      <c r="G16" s="52">
        <f>'Plano JO-IN'!D13</f>
        <v>0</v>
      </c>
      <c r="H16" s="52">
        <f>'Cincinnati PS-FR'!D13</f>
        <v>0</v>
      </c>
      <c r="I16" s="52">
        <f>'Moravia TY-CH'!D13</f>
        <v>1</v>
      </c>
      <c r="J16" s="52">
        <f>'Unionville-Udell UN-UD'!D13</f>
        <v>0</v>
      </c>
      <c r="K16" s="52">
        <f>'VM-DG-SH'!D13</f>
        <v>0</v>
      </c>
      <c r="L16" s="52">
        <f>'Mystic-Rathbun WA'!D13</f>
        <v>0</v>
      </c>
      <c r="M16" s="52">
        <f>'Moulton WS-WE'!D13</f>
        <v>0</v>
      </c>
      <c r="N16" s="52">
        <f>'Absentee Total'!D13</f>
        <v>4</v>
      </c>
      <c r="O16" s="52"/>
      <c r="P16" s="50">
        <f t="shared" si="0"/>
        <v>6</v>
      </c>
      <c r="Q16" s="53">
        <f t="shared" si="1"/>
        <v>2</v>
      </c>
    </row>
    <row r="17" spans="1:17" s="55" customFormat="1" x14ac:dyDescent="0.25">
      <c r="A17" s="54" t="s">
        <v>0</v>
      </c>
      <c r="B17" s="52">
        <f>'CV1'!D14</f>
        <v>0</v>
      </c>
      <c r="C17" s="52">
        <f>'CV2'!D14</f>
        <v>0</v>
      </c>
      <c r="D17" s="52">
        <f>'CV3'!D14</f>
        <v>3</v>
      </c>
      <c r="E17" s="52">
        <f>'Numa BL-LN'!D14</f>
        <v>0</v>
      </c>
      <c r="F17" s="52">
        <f>'Exline CW'!D14</f>
        <v>0</v>
      </c>
      <c r="G17" s="52">
        <f>'Plano JO-IN'!D14</f>
        <v>0</v>
      </c>
      <c r="H17" s="52">
        <f>'Cincinnati PS-FR'!D14</f>
        <v>0</v>
      </c>
      <c r="I17" s="52">
        <f>'Moravia TY-CH'!D14</f>
        <v>0</v>
      </c>
      <c r="J17" s="52">
        <f>'Unionville-Udell UN-UD'!D14</f>
        <v>0</v>
      </c>
      <c r="K17" s="52">
        <f>'VM-DG-SH'!D14</f>
        <v>0</v>
      </c>
      <c r="L17" s="52">
        <f>'Mystic-Rathbun WA'!D14</f>
        <v>0</v>
      </c>
      <c r="M17" s="52">
        <f>'Moulton WS-WE'!D14</f>
        <v>0</v>
      </c>
      <c r="N17" s="52">
        <f>'Absentee Total'!D14</f>
        <v>7</v>
      </c>
      <c r="O17" s="97"/>
      <c r="P17" s="50">
        <f t="shared" si="0"/>
        <v>10</v>
      </c>
      <c r="Q17" s="53">
        <f t="shared" si="1"/>
        <v>3</v>
      </c>
    </row>
    <row r="18" spans="1:17" x14ac:dyDescent="0.25">
      <c r="A18" s="56" t="s">
        <v>138</v>
      </c>
      <c r="B18" s="33">
        <v>1</v>
      </c>
      <c r="C18" s="33">
        <v>0</v>
      </c>
      <c r="D18" s="98">
        <v>3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1</v>
      </c>
      <c r="M18" s="33">
        <v>0</v>
      </c>
      <c r="N18" s="33">
        <f>5+9</f>
        <v>14</v>
      </c>
      <c r="O18" s="33"/>
      <c r="P18" s="50">
        <f t="shared" si="0"/>
        <v>19</v>
      </c>
      <c r="Q18" s="30">
        <f t="shared" si="1"/>
        <v>5</v>
      </c>
    </row>
    <row r="19" spans="1:17" x14ac:dyDescent="0.25">
      <c r="A19" s="56" t="s">
        <v>139</v>
      </c>
      <c r="B19" s="33">
        <v>1</v>
      </c>
      <c r="C19" s="33">
        <v>1</v>
      </c>
      <c r="D19" s="98">
        <v>0</v>
      </c>
      <c r="E19" s="33">
        <v>0</v>
      </c>
      <c r="F19" s="33">
        <v>0</v>
      </c>
      <c r="G19" s="33">
        <v>0</v>
      </c>
      <c r="H19" s="33">
        <v>1</v>
      </c>
      <c r="I19" s="33">
        <v>0</v>
      </c>
      <c r="J19" s="33">
        <v>0</v>
      </c>
      <c r="K19" s="33">
        <v>2</v>
      </c>
      <c r="L19" s="33">
        <v>1</v>
      </c>
      <c r="M19" s="33">
        <v>1</v>
      </c>
      <c r="N19" s="33">
        <f>7+4</f>
        <v>11</v>
      </c>
      <c r="O19" s="33"/>
      <c r="P19" s="50">
        <f t="shared" si="0"/>
        <v>18</v>
      </c>
      <c r="Q19" s="30">
        <f t="shared" si="1"/>
        <v>7</v>
      </c>
    </row>
    <row r="20" spans="1:17" x14ac:dyDescent="0.25">
      <c r="A20" s="58"/>
      <c r="B20" s="146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78"/>
      <c r="P20" s="142"/>
    </row>
    <row r="21" spans="1:17" x14ac:dyDescent="0.25">
      <c r="A21" s="48" t="s">
        <v>140</v>
      </c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99"/>
      <c r="P21" s="143"/>
    </row>
    <row r="22" spans="1:17" x14ac:dyDescent="0.25">
      <c r="A22" s="56" t="s">
        <v>182</v>
      </c>
      <c r="B22" s="33">
        <f>'CV1'!D17</f>
        <v>71</v>
      </c>
      <c r="C22" s="33">
        <f>'CV2'!D17</f>
        <v>82</v>
      </c>
      <c r="D22" s="98">
        <f>'CV3'!D17</f>
        <v>82</v>
      </c>
      <c r="E22" s="33">
        <f>'Numa BL-LN'!D17</f>
        <v>33</v>
      </c>
      <c r="F22" s="33">
        <f>'Exline CW'!D17</f>
        <v>31</v>
      </c>
      <c r="G22" s="33">
        <f>'Plano JO-IN'!D17</f>
        <v>32</v>
      </c>
      <c r="H22" s="33">
        <f>'Cincinnati PS-FR'!D17</f>
        <v>48</v>
      </c>
      <c r="I22" s="33">
        <f>'Moravia TY-CH'!D17</f>
        <v>68</v>
      </c>
      <c r="J22" s="33">
        <f>'Unionville-Udell UN-UD'!D17</f>
        <v>29</v>
      </c>
      <c r="K22" s="33">
        <f>'VM-DG-SH'!D17</f>
        <v>32</v>
      </c>
      <c r="L22" s="33">
        <f>'Mystic-Rathbun WA'!D17</f>
        <v>47</v>
      </c>
      <c r="M22" s="33">
        <f>'Moulton WS-WE'!D17</f>
        <v>66</v>
      </c>
      <c r="N22" s="33">
        <f>'Absentee Total'!D17</f>
        <v>1335</v>
      </c>
      <c r="O22" s="33"/>
      <c r="P22" s="50">
        <f t="shared" ref="P22:P28" si="2">SUM(B22:O22)</f>
        <v>1956</v>
      </c>
      <c r="Q22" s="53">
        <f t="shared" ref="Q22:Q28" si="3">SUM(P22-N22)</f>
        <v>621</v>
      </c>
    </row>
    <row r="23" spans="1:17" s="55" customFormat="1" x14ac:dyDescent="0.25">
      <c r="A23" s="54" t="s">
        <v>183</v>
      </c>
      <c r="B23" s="33">
        <f>'CV1'!D18</f>
        <v>257</v>
      </c>
      <c r="C23" s="33">
        <f>'CV2'!D18</f>
        <v>242</v>
      </c>
      <c r="D23" s="98">
        <f>'CV3'!D18</f>
        <v>266</v>
      </c>
      <c r="E23" s="33">
        <f>'Numa BL-LN'!D18</f>
        <v>173</v>
      </c>
      <c r="F23" s="33">
        <f>'Exline CW'!D18</f>
        <v>123</v>
      </c>
      <c r="G23" s="33">
        <f>'Plano JO-IN'!D18</f>
        <v>132</v>
      </c>
      <c r="H23" s="33">
        <f>'Cincinnati PS-FR'!D18</f>
        <v>198</v>
      </c>
      <c r="I23" s="33">
        <f>'Moravia TY-CH'!D18</f>
        <v>276</v>
      </c>
      <c r="J23" s="33">
        <f>'Unionville-Udell UN-UD'!D18</f>
        <v>164</v>
      </c>
      <c r="K23" s="33">
        <f>'VM-DG-SH'!D18</f>
        <v>189</v>
      </c>
      <c r="L23" s="33">
        <f>'Mystic-Rathbun WA'!D18</f>
        <v>203</v>
      </c>
      <c r="M23" s="33">
        <f>'Moulton WS-WE'!D18</f>
        <v>259</v>
      </c>
      <c r="N23" s="33">
        <f>'Absentee Total'!D18</f>
        <v>1707</v>
      </c>
      <c r="O23" s="97"/>
      <c r="P23" s="50">
        <f t="shared" si="2"/>
        <v>4189</v>
      </c>
      <c r="Q23" s="53">
        <f t="shared" si="3"/>
        <v>2482</v>
      </c>
    </row>
    <row r="24" spans="1:17" s="55" customFormat="1" x14ac:dyDescent="0.25">
      <c r="A24" s="54" t="s">
        <v>184</v>
      </c>
      <c r="B24" s="33">
        <f>'CV1'!D19</f>
        <v>12</v>
      </c>
      <c r="C24" s="33">
        <f>'CV2'!D19</f>
        <v>18</v>
      </c>
      <c r="D24" s="98">
        <f>'CV3'!D19</f>
        <v>20</v>
      </c>
      <c r="E24" s="33">
        <f>'Numa BL-LN'!D19</f>
        <v>4</v>
      </c>
      <c r="F24" s="33">
        <f>'Exline CW'!D19</f>
        <v>3</v>
      </c>
      <c r="G24" s="33">
        <f>'Plano JO-IN'!D19</f>
        <v>5</v>
      </c>
      <c r="H24" s="33">
        <f>'Cincinnati PS-FR'!D19</f>
        <v>8</v>
      </c>
      <c r="I24" s="33">
        <f>'Moravia TY-CH'!D19</f>
        <v>10</v>
      </c>
      <c r="J24" s="33">
        <f>'Unionville-Udell UN-UD'!D19</f>
        <v>3</v>
      </c>
      <c r="K24" s="33">
        <f>'VM-DG-SH'!D19</f>
        <v>1</v>
      </c>
      <c r="L24" s="33">
        <f>'Mystic-Rathbun WA'!D19</f>
        <v>7</v>
      </c>
      <c r="M24" s="33">
        <f>'Moulton WS-WE'!D19</f>
        <v>9</v>
      </c>
      <c r="N24" s="33">
        <f>'Absentee Total'!D19</f>
        <v>68</v>
      </c>
      <c r="O24" s="97"/>
      <c r="P24" s="50">
        <f t="shared" si="2"/>
        <v>168</v>
      </c>
      <c r="Q24" s="53">
        <f t="shared" si="3"/>
        <v>100</v>
      </c>
    </row>
    <row r="25" spans="1:17" s="55" customFormat="1" x14ac:dyDescent="0.25">
      <c r="A25" s="54" t="s">
        <v>56</v>
      </c>
      <c r="B25" s="33">
        <f>'CV1'!D20</f>
        <v>4</v>
      </c>
      <c r="C25" s="33">
        <f>'CV2'!D20</f>
        <v>4</v>
      </c>
      <c r="D25" s="98">
        <f>'CV3'!D20</f>
        <v>8</v>
      </c>
      <c r="E25" s="33">
        <f>'Numa BL-LN'!D20</f>
        <v>2</v>
      </c>
      <c r="F25" s="33">
        <f>'Exline CW'!D20</f>
        <v>2</v>
      </c>
      <c r="G25" s="33">
        <f>'Plano JO-IN'!D20</f>
        <v>0</v>
      </c>
      <c r="H25" s="33">
        <f>'Cincinnati PS-FR'!D20</f>
        <v>2</v>
      </c>
      <c r="I25" s="33">
        <f>'Moravia TY-CH'!D20</f>
        <v>2</v>
      </c>
      <c r="J25" s="33">
        <f>'Unionville-Udell UN-UD'!D20</f>
        <v>1</v>
      </c>
      <c r="K25" s="33">
        <f>'VM-DG-SH'!D20</f>
        <v>0</v>
      </c>
      <c r="L25" s="33">
        <f>'Mystic-Rathbun WA'!D20</f>
        <v>3</v>
      </c>
      <c r="M25" s="33">
        <f>'Moulton WS-WE'!D20</f>
        <v>3</v>
      </c>
      <c r="N25" s="33">
        <f>'Absentee Total'!D20</f>
        <v>40</v>
      </c>
      <c r="O25" s="97"/>
      <c r="P25" s="50">
        <f t="shared" si="2"/>
        <v>71</v>
      </c>
      <c r="Q25" s="53">
        <f t="shared" si="3"/>
        <v>31</v>
      </c>
    </row>
    <row r="26" spans="1:17" s="55" customFormat="1" x14ac:dyDescent="0.25">
      <c r="A26" s="59" t="s">
        <v>0</v>
      </c>
      <c r="B26" s="33">
        <f>'CV1'!D21</f>
        <v>1</v>
      </c>
      <c r="C26" s="33">
        <f>'CV2'!D21</f>
        <v>0</v>
      </c>
      <c r="D26" s="98">
        <f>'CV3'!D21</f>
        <v>0</v>
      </c>
      <c r="E26" s="33">
        <f>'Numa BL-LN'!D21</f>
        <v>0</v>
      </c>
      <c r="F26" s="33">
        <f>'Exline CW'!D21</f>
        <v>0</v>
      </c>
      <c r="G26" s="33">
        <f>'Plano JO-IN'!D21</f>
        <v>0</v>
      </c>
      <c r="H26" s="33">
        <f>'Cincinnati PS-FR'!D21</f>
        <v>0</v>
      </c>
      <c r="I26" s="33">
        <f>'Moravia TY-CH'!D21</f>
        <v>0</v>
      </c>
      <c r="J26" s="33">
        <f>'Unionville-Udell UN-UD'!D21</f>
        <v>0</v>
      </c>
      <c r="K26" s="33">
        <f>'VM-DG-SH'!D21</f>
        <v>0</v>
      </c>
      <c r="L26" s="33">
        <f>'Mystic-Rathbun WA'!D21</f>
        <v>0</v>
      </c>
      <c r="M26" s="33">
        <f>'Moulton WS-WE'!D21</f>
        <v>1</v>
      </c>
      <c r="N26" s="33">
        <f>'Absentee Total'!D21</f>
        <v>0</v>
      </c>
      <c r="O26" s="97"/>
      <c r="P26" s="50">
        <f t="shared" si="2"/>
        <v>2</v>
      </c>
      <c r="Q26" s="53">
        <f t="shared" si="3"/>
        <v>2</v>
      </c>
    </row>
    <row r="27" spans="1:17" x14ac:dyDescent="0.25">
      <c r="A27" s="56" t="s">
        <v>138</v>
      </c>
      <c r="B27" s="33">
        <v>0</v>
      </c>
      <c r="C27" s="33">
        <v>0</v>
      </c>
      <c r="D27" s="98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f>1+5</f>
        <v>6</v>
      </c>
      <c r="O27" s="33"/>
      <c r="P27" s="50">
        <f t="shared" si="2"/>
        <v>6</v>
      </c>
      <c r="Q27" s="30">
        <f t="shared" si="3"/>
        <v>0</v>
      </c>
    </row>
    <row r="28" spans="1:17" x14ac:dyDescent="0.25">
      <c r="A28" s="56" t="s">
        <v>139</v>
      </c>
      <c r="B28" s="33">
        <v>9</v>
      </c>
      <c r="C28" s="33">
        <v>11</v>
      </c>
      <c r="D28" s="98">
        <v>7</v>
      </c>
      <c r="E28" s="33">
        <v>3</v>
      </c>
      <c r="F28" s="33">
        <v>3</v>
      </c>
      <c r="G28" s="33">
        <v>4</v>
      </c>
      <c r="H28" s="33">
        <v>6</v>
      </c>
      <c r="I28" s="33">
        <v>5</v>
      </c>
      <c r="J28" s="33">
        <v>5</v>
      </c>
      <c r="K28" s="33">
        <v>7</v>
      </c>
      <c r="L28" s="33">
        <v>7</v>
      </c>
      <c r="M28" s="33">
        <v>5</v>
      </c>
      <c r="N28" s="33">
        <f>53+36</f>
        <v>89</v>
      </c>
      <c r="O28" s="33"/>
      <c r="P28" s="50">
        <f t="shared" si="2"/>
        <v>161</v>
      </c>
      <c r="Q28" s="30">
        <f t="shared" si="3"/>
        <v>72</v>
      </c>
    </row>
    <row r="29" spans="1:17" x14ac:dyDescent="0.25">
      <c r="A29" s="58"/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78"/>
      <c r="P29" s="142"/>
    </row>
    <row r="30" spans="1:17" x14ac:dyDescent="0.25">
      <c r="A30" s="48" t="s">
        <v>141</v>
      </c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99"/>
      <c r="P30" s="143"/>
    </row>
    <row r="31" spans="1:17" x14ac:dyDescent="0.25">
      <c r="A31" s="56" t="s">
        <v>185</v>
      </c>
      <c r="B31" s="33">
        <f>'CV1'!D24</f>
        <v>76</v>
      </c>
      <c r="C31" s="33">
        <f>'CV2'!D24</f>
        <v>84</v>
      </c>
      <c r="D31" s="98">
        <f>'CV3'!D24</f>
        <v>94</v>
      </c>
      <c r="E31" s="33">
        <f>'Numa BL-LN'!D24</f>
        <v>36</v>
      </c>
      <c r="F31" s="33">
        <f>'Exline CW'!D24</f>
        <v>30</v>
      </c>
      <c r="G31" s="33">
        <f>'Plano JO-IN'!D24</f>
        <v>36</v>
      </c>
      <c r="H31" s="33">
        <f>'Cincinnati PS-FR'!D24</f>
        <v>45</v>
      </c>
      <c r="I31" s="33">
        <f>'Moravia TY-CH'!D24</f>
        <v>69</v>
      </c>
      <c r="J31" s="33">
        <f>'Unionville-Udell UN-UD'!D24</f>
        <v>31</v>
      </c>
      <c r="K31" s="33">
        <f>'VM-DG-SH'!D24</f>
        <v>28</v>
      </c>
      <c r="L31" s="33">
        <f>'Mystic-Rathbun WA'!D24</f>
        <v>51</v>
      </c>
      <c r="M31" s="33">
        <f>'Moulton WS-WE'!D24</f>
        <v>61</v>
      </c>
      <c r="N31" s="33">
        <f>'Absentee Total'!D24</f>
        <v>1311</v>
      </c>
      <c r="O31" s="33"/>
      <c r="P31" s="50">
        <f>SUM(B31:O31)</f>
        <v>1952</v>
      </c>
      <c r="Q31" s="30">
        <f>SUM(P31-N31)</f>
        <v>641</v>
      </c>
    </row>
    <row r="32" spans="1:17" s="55" customFormat="1" x14ac:dyDescent="0.25">
      <c r="A32" s="54" t="s">
        <v>186</v>
      </c>
      <c r="B32" s="33">
        <f>'CV1'!D25</f>
        <v>263</v>
      </c>
      <c r="C32" s="33">
        <f>'CV2'!D25</f>
        <v>249</v>
      </c>
      <c r="D32" s="98">
        <f>'CV3'!D25</f>
        <v>267</v>
      </c>
      <c r="E32" s="33">
        <f>'Numa BL-LN'!D25</f>
        <v>167</v>
      </c>
      <c r="F32" s="33">
        <f>'Exline CW'!D25</f>
        <v>120</v>
      </c>
      <c r="G32" s="33">
        <f>'Plano JO-IN'!D25</f>
        <v>119</v>
      </c>
      <c r="H32" s="33">
        <f>'Cincinnati PS-FR'!D25</f>
        <v>191</v>
      </c>
      <c r="I32" s="33">
        <f>'Moravia TY-CH'!D25</f>
        <v>270</v>
      </c>
      <c r="J32" s="33">
        <f>'Unionville-Udell UN-UD'!D25</f>
        <v>157</v>
      </c>
      <c r="K32" s="33">
        <f>'VM-DG-SH'!D25</f>
        <v>169</v>
      </c>
      <c r="L32" s="33">
        <f>'Mystic-Rathbun WA'!D25</f>
        <v>185</v>
      </c>
      <c r="M32" s="33">
        <f>'Moulton WS-WE'!D25</f>
        <v>249</v>
      </c>
      <c r="N32" s="33">
        <f>'Absentee Total'!D25</f>
        <v>1670</v>
      </c>
      <c r="O32" s="97"/>
      <c r="P32" s="50">
        <f>SUM(B32:O32)</f>
        <v>4076</v>
      </c>
      <c r="Q32" s="53">
        <f>SUM(P32-N32)</f>
        <v>2406</v>
      </c>
    </row>
    <row r="33" spans="1:17" x14ac:dyDescent="0.25">
      <c r="A33" s="56" t="s">
        <v>0</v>
      </c>
      <c r="B33" s="33">
        <f>'CV1'!D26</f>
        <v>0</v>
      </c>
      <c r="C33" s="33">
        <f>'CV2'!D26</f>
        <v>0</v>
      </c>
      <c r="D33" s="98">
        <f>'CV3'!D26</f>
        <v>0</v>
      </c>
      <c r="E33" s="33">
        <f>'Numa BL-LN'!D26</f>
        <v>1</v>
      </c>
      <c r="F33" s="33">
        <f>'Exline CW'!D26</f>
        <v>0</v>
      </c>
      <c r="G33" s="33">
        <f>'Plano JO-IN'!D26</f>
        <v>0</v>
      </c>
      <c r="H33" s="33">
        <f>'Cincinnati PS-FR'!D26</f>
        <v>0</v>
      </c>
      <c r="I33" s="33">
        <f>'Moravia TY-CH'!D26</f>
        <v>0</v>
      </c>
      <c r="J33" s="33">
        <f>'Unionville-Udell UN-UD'!D26</f>
        <v>0</v>
      </c>
      <c r="K33" s="33">
        <f>'VM-DG-SH'!D26</f>
        <v>1</v>
      </c>
      <c r="L33" s="33">
        <f>'Mystic-Rathbun WA'!D26</f>
        <v>2</v>
      </c>
      <c r="M33" s="33">
        <f>'Moulton WS-WE'!D26</f>
        <v>1</v>
      </c>
      <c r="N33" s="33">
        <f>'Absentee Total'!D26</f>
        <v>3</v>
      </c>
      <c r="O33" s="33"/>
      <c r="P33" s="50">
        <f>SUM(B33:O33)</f>
        <v>8</v>
      </c>
      <c r="Q33" s="30">
        <f>SUM(P33-N33)</f>
        <v>5</v>
      </c>
    </row>
    <row r="34" spans="1:17" x14ac:dyDescent="0.25">
      <c r="A34" s="56" t="s">
        <v>138</v>
      </c>
      <c r="B34" s="33">
        <v>0</v>
      </c>
      <c r="C34" s="33">
        <v>0</v>
      </c>
      <c r="D34" s="98">
        <v>2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1</v>
      </c>
      <c r="N34" s="33">
        <f>2+3</f>
        <v>5</v>
      </c>
      <c r="O34" s="33"/>
      <c r="P34" s="50">
        <f>SUM(B34:O34)</f>
        <v>8</v>
      </c>
      <c r="Q34" s="30">
        <f>SUM(P34-N34)</f>
        <v>3</v>
      </c>
    </row>
    <row r="35" spans="1:17" x14ac:dyDescent="0.25">
      <c r="A35" s="56" t="s">
        <v>139</v>
      </c>
      <c r="B35" s="33">
        <v>15</v>
      </c>
      <c r="C35" s="33">
        <v>24</v>
      </c>
      <c r="D35" s="98">
        <v>20</v>
      </c>
      <c r="E35" s="33">
        <v>11</v>
      </c>
      <c r="F35" s="33">
        <v>12</v>
      </c>
      <c r="G35" s="33">
        <v>18</v>
      </c>
      <c r="H35" s="33">
        <v>26</v>
      </c>
      <c r="I35" s="33">
        <v>22</v>
      </c>
      <c r="J35" s="33">
        <v>14</v>
      </c>
      <c r="K35" s="33">
        <v>31</v>
      </c>
      <c r="L35" s="33">
        <v>29</v>
      </c>
      <c r="M35" s="33">
        <v>31</v>
      </c>
      <c r="N35" s="33">
        <f>141+115</f>
        <v>256</v>
      </c>
      <c r="O35" s="66"/>
      <c r="P35" s="50">
        <f>SUM(B35:O35)</f>
        <v>509</v>
      </c>
      <c r="Q35" s="30">
        <f>SUM(P35-N35)</f>
        <v>253</v>
      </c>
    </row>
    <row r="36" spans="1:17" s="55" customFormat="1" x14ac:dyDescent="0.25">
      <c r="A36" s="60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78"/>
      <c r="P36" s="142"/>
      <c r="Q36" s="53"/>
    </row>
    <row r="37" spans="1:17" s="55" customFormat="1" ht="15.75" x14ac:dyDescent="0.25">
      <c r="A37" s="61" t="s">
        <v>142</v>
      </c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78"/>
      <c r="P37" s="152"/>
      <c r="Q37" s="53"/>
    </row>
    <row r="38" spans="1:17" x14ac:dyDescent="0.25">
      <c r="A38" s="48" t="s">
        <v>143</v>
      </c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99"/>
      <c r="P38" s="143"/>
    </row>
    <row r="39" spans="1:17" x14ac:dyDescent="0.25">
      <c r="A39" s="56" t="s">
        <v>187</v>
      </c>
      <c r="B39" s="33">
        <f>'CV1'!D29</f>
        <v>59</v>
      </c>
      <c r="C39" s="33">
        <f>'CV2'!D29</f>
        <v>63</v>
      </c>
      <c r="D39" s="98">
        <f>'CV3'!D29</f>
        <v>78</v>
      </c>
      <c r="E39" s="33">
        <f>'Numa BL-LN'!D29</f>
        <v>30</v>
      </c>
      <c r="F39" s="33">
        <f>'Exline CW'!D29</f>
        <v>28</v>
      </c>
      <c r="G39" s="33">
        <f>'Plano JO-IN'!D29</f>
        <v>30</v>
      </c>
      <c r="H39" s="33">
        <f>'Cincinnati PS-FR'!D29</f>
        <v>39</v>
      </c>
      <c r="I39" s="33">
        <f>'Moravia TY-CH'!D29</f>
        <v>53</v>
      </c>
      <c r="J39" s="33">
        <f>'Unionville-Udell UN-UD'!D29</f>
        <v>27</v>
      </c>
      <c r="K39" s="33">
        <f>'VM-DG-SH'!D29</f>
        <v>24</v>
      </c>
      <c r="L39" s="33">
        <f>'Mystic-Rathbun WA'!D29</f>
        <v>39</v>
      </c>
      <c r="M39" s="33">
        <f>'Moulton WS-WE'!D29</f>
        <v>49</v>
      </c>
      <c r="N39" s="33">
        <f>'Absentee Total'!D29</f>
        <v>1227</v>
      </c>
      <c r="O39" s="33"/>
      <c r="P39" s="50">
        <f>SUM(B39:O39)</f>
        <v>1746</v>
      </c>
      <c r="Q39" s="30">
        <f>SUM(P39-N39)</f>
        <v>519</v>
      </c>
    </row>
    <row r="40" spans="1:17" x14ac:dyDescent="0.25">
      <c r="A40" s="56" t="s">
        <v>144</v>
      </c>
      <c r="B40" s="33">
        <f>'CV1'!D30</f>
        <v>278</v>
      </c>
      <c r="C40" s="33">
        <f>'CV2'!D30</f>
        <v>270</v>
      </c>
      <c r="D40" s="98">
        <f>'CV3'!D30</f>
        <v>284</v>
      </c>
      <c r="E40" s="33">
        <f>'Numa BL-LN'!D30</f>
        <v>174</v>
      </c>
      <c r="F40" s="33">
        <f>'Exline CW'!D30</f>
        <v>125</v>
      </c>
      <c r="G40" s="33">
        <f>'Plano JO-IN'!D30</f>
        <v>126</v>
      </c>
      <c r="H40" s="33">
        <f>'Cincinnati PS-FR'!D30</f>
        <v>202</v>
      </c>
      <c r="I40" s="33">
        <f>'Moravia TY-CH'!D30</f>
        <v>296</v>
      </c>
      <c r="J40" s="33">
        <f>'Unionville-Udell UN-UD'!D30</f>
        <v>165</v>
      </c>
      <c r="K40" s="33">
        <f>'VM-DG-SH'!D30</f>
        <v>181</v>
      </c>
      <c r="L40" s="33">
        <f>'Mystic-Rathbun WA'!D30</f>
        <v>203</v>
      </c>
      <c r="M40" s="33">
        <f>'Moulton WS-WE'!D30</f>
        <v>267</v>
      </c>
      <c r="N40" s="33">
        <f>'Absentee Total'!D30</f>
        <v>1801</v>
      </c>
      <c r="O40" s="33"/>
      <c r="P40" s="50">
        <f>SUM(B40:O40)</f>
        <v>4372</v>
      </c>
      <c r="Q40" s="77">
        <f>SUM(P40-N40)</f>
        <v>2571</v>
      </c>
    </row>
    <row r="41" spans="1:17" x14ac:dyDescent="0.25">
      <c r="A41" s="56" t="s">
        <v>0</v>
      </c>
      <c r="B41" s="33">
        <f>'CV1'!D31</f>
        <v>1</v>
      </c>
      <c r="C41" s="33">
        <f>'CV2'!D31</f>
        <v>0</v>
      </c>
      <c r="D41" s="98">
        <f>'CV3'!D31</f>
        <v>0</v>
      </c>
      <c r="E41" s="33">
        <f>'Numa BL-LN'!D31</f>
        <v>0</v>
      </c>
      <c r="F41" s="33">
        <f>'Exline CW'!D31</f>
        <v>0</v>
      </c>
      <c r="G41" s="33">
        <f>'Plano JO-IN'!D31</f>
        <v>0</v>
      </c>
      <c r="H41" s="33">
        <f>'Cincinnati PS-FR'!D31</f>
        <v>0</v>
      </c>
      <c r="I41" s="33">
        <f>'Moravia TY-CH'!D31</f>
        <v>0</v>
      </c>
      <c r="J41" s="33">
        <f>'Unionville-Udell UN-UD'!D31</f>
        <v>0</v>
      </c>
      <c r="K41" s="33">
        <f>'VM-DG-SH'!D31</f>
        <v>1</v>
      </c>
      <c r="L41" s="33">
        <f>'Mystic-Rathbun WA'!D31</f>
        <v>1</v>
      </c>
      <c r="M41" s="33">
        <f>'Moulton WS-WE'!D31</f>
        <v>1</v>
      </c>
      <c r="N41" s="33">
        <f>'Absentee Total'!D31</f>
        <v>2</v>
      </c>
      <c r="O41" s="33"/>
      <c r="P41" s="50">
        <f>SUM(B41:O41)</f>
        <v>6</v>
      </c>
      <c r="Q41" s="30">
        <f>SUM(P41-N41)</f>
        <v>4</v>
      </c>
    </row>
    <row r="42" spans="1:17" x14ac:dyDescent="0.25">
      <c r="A42" s="56" t="s">
        <v>138</v>
      </c>
      <c r="B42" s="33">
        <v>0</v>
      </c>
      <c r="C42" s="33">
        <v>0</v>
      </c>
      <c r="D42" s="98">
        <v>0</v>
      </c>
      <c r="E42" s="33">
        <v>1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4</v>
      </c>
      <c r="O42" s="33"/>
      <c r="P42" s="50">
        <f>SUM(B42:O42)</f>
        <v>5</v>
      </c>
      <c r="Q42" s="30">
        <f>SUM(P42-N42)</f>
        <v>1</v>
      </c>
    </row>
    <row r="43" spans="1:17" x14ac:dyDescent="0.25">
      <c r="A43" s="56" t="s">
        <v>139</v>
      </c>
      <c r="B43" s="66">
        <v>16</v>
      </c>
      <c r="C43" s="66">
        <v>24</v>
      </c>
      <c r="D43" s="100">
        <v>21</v>
      </c>
      <c r="E43" s="66">
        <v>10</v>
      </c>
      <c r="F43" s="66">
        <v>9</v>
      </c>
      <c r="G43" s="66">
        <v>17</v>
      </c>
      <c r="H43" s="66">
        <v>21</v>
      </c>
      <c r="I43" s="66">
        <v>12</v>
      </c>
      <c r="J43" s="66">
        <v>10</v>
      </c>
      <c r="K43" s="66">
        <v>23</v>
      </c>
      <c r="L43" s="66">
        <v>24</v>
      </c>
      <c r="M43" s="66">
        <v>26</v>
      </c>
      <c r="N43" s="66">
        <f>104+107</f>
        <v>211</v>
      </c>
      <c r="O43" s="33"/>
      <c r="P43" s="50">
        <f>SUM(B43:O43)</f>
        <v>424</v>
      </c>
      <c r="Q43" s="30">
        <f>SUM(P43-N43)</f>
        <v>213</v>
      </c>
    </row>
    <row r="44" spans="1:17" x14ac:dyDescent="0.25">
      <c r="A44" s="62"/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84"/>
      <c r="P44" s="142"/>
      <c r="Q44" s="53"/>
    </row>
    <row r="45" spans="1:17" x14ac:dyDescent="0.25">
      <c r="A45" s="48" t="s">
        <v>145</v>
      </c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78"/>
      <c r="P45" s="143"/>
    </row>
    <row r="46" spans="1:17" x14ac:dyDescent="0.25">
      <c r="A46" s="51" t="s">
        <v>188</v>
      </c>
      <c r="B46" s="52">
        <f>'CV1'!D34</f>
        <v>297</v>
      </c>
      <c r="C46" s="52">
        <f>'CV2'!D34</f>
        <v>295</v>
      </c>
      <c r="D46" s="52">
        <f>'CV3'!D34</f>
        <v>312</v>
      </c>
      <c r="E46" s="52">
        <f>'Numa BL-LN'!D34</f>
        <v>181</v>
      </c>
      <c r="F46" s="52">
        <f>'Exline CW'!D34</f>
        <v>135</v>
      </c>
      <c r="G46" s="52">
        <f>'Plano JO-IN'!D34</f>
        <v>134</v>
      </c>
      <c r="H46" s="52">
        <f>'Cincinnati PS-FR'!D34</f>
        <v>201</v>
      </c>
      <c r="I46" s="52">
        <f>'Moravia TY-CH'!D34</f>
        <v>314</v>
      </c>
      <c r="J46" s="52">
        <f>'Unionville-Udell UN-UD'!D34</f>
        <v>169</v>
      </c>
      <c r="K46" s="52">
        <f>'VM-DG-SH'!D34</f>
        <v>184</v>
      </c>
      <c r="L46" s="52">
        <f>'Mystic-Rathbun WA'!D34</f>
        <v>208</v>
      </c>
      <c r="M46" s="52">
        <f>'Moulton WS-WE'!D34</f>
        <v>296</v>
      </c>
      <c r="N46" s="52">
        <f>'Absentee Total'!D34</f>
        <v>2158</v>
      </c>
      <c r="O46" s="101"/>
      <c r="P46" s="50">
        <f>SUM(B46:O46)</f>
        <v>4884</v>
      </c>
      <c r="Q46" s="30">
        <f>SUM(P46-N46)</f>
        <v>2726</v>
      </c>
    </row>
    <row r="47" spans="1:17" x14ac:dyDescent="0.25">
      <c r="A47" s="56" t="s">
        <v>0</v>
      </c>
      <c r="B47" s="52">
        <f>'CV1'!D35</f>
        <v>2</v>
      </c>
      <c r="C47" s="52">
        <f>'CV2'!D35</f>
        <v>6</v>
      </c>
      <c r="D47" s="52">
        <f>'CV3'!D35</f>
        <v>4</v>
      </c>
      <c r="E47" s="52">
        <f>'Numa BL-LN'!D35</f>
        <v>1</v>
      </c>
      <c r="F47" s="52">
        <f>'Exline CW'!D35</f>
        <v>0</v>
      </c>
      <c r="G47" s="52">
        <f>'Plano JO-IN'!D35</f>
        <v>0</v>
      </c>
      <c r="H47" s="52">
        <f>'Cincinnati PS-FR'!D35</f>
        <v>2</v>
      </c>
      <c r="I47" s="52">
        <f>'Moravia TY-CH'!D35</f>
        <v>2</v>
      </c>
      <c r="J47" s="52">
        <f>'Unionville-Udell UN-UD'!D35</f>
        <v>3</v>
      </c>
      <c r="K47" s="52">
        <f>'VM-DG-SH'!D35</f>
        <v>2</v>
      </c>
      <c r="L47" s="52">
        <f>'Mystic-Rathbun WA'!D35</f>
        <v>1</v>
      </c>
      <c r="M47" s="52">
        <f>'Moulton WS-WE'!D35</f>
        <v>0</v>
      </c>
      <c r="N47" s="52">
        <f>'Absentee Total'!D35</f>
        <v>55</v>
      </c>
      <c r="O47" s="33"/>
      <c r="P47" s="50">
        <f>SUM(B47:O47)</f>
        <v>78</v>
      </c>
      <c r="Q47" s="30">
        <f>SUM(P47-N47)</f>
        <v>23</v>
      </c>
    </row>
    <row r="48" spans="1:17" x14ac:dyDescent="0.25">
      <c r="A48" s="56" t="s">
        <v>138</v>
      </c>
      <c r="B48" s="33">
        <v>0</v>
      </c>
      <c r="C48" s="33">
        <v>0</v>
      </c>
      <c r="D48" s="98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2</v>
      </c>
      <c r="O48" s="33"/>
      <c r="P48" s="50">
        <f>SUM(B48:O48)</f>
        <v>2</v>
      </c>
      <c r="Q48" s="30">
        <f>SUM(P48-N48)</f>
        <v>0</v>
      </c>
    </row>
    <row r="49" spans="1:19" x14ac:dyDescent="0.25">
      <c r="A49" s="56" t="s">
        <v>139</v>
      </c>
      <c r="B49" s="66">
        <v>55</v>
      </c>
      <c r="C49" s="66">
        <v>56</v>
      </c>
      <c r="D49" s="100">
        <v>67</v>
      </c>
      <c r="E49" s="66">
        <v>33</v>
      </c>
      <c r="F49" s="66">
        <v>27</v>
      </c>
      <c r="G49" s="66">
        <v>39</v>
      </c>
      <c r="H49" s="66">
        <v>59</v>
      </c>
      <c r="I49" s="66">
        <v>45</v>
      </c>
      <c r="J49" s="66">
        <v>30</v>
      </c>
      <c r="K49" s="66">
        <v>43</v>
      </c>
      <c r="L49" s="66">
        <v>58</v>
      </c>
      <c r="M49" s="66">
        <v>47</v>
      </c>
      <c r="N49" s="66">
        <f>539+491</f>
        <v>1030</v>
      </c>
      <c r="O49" s="66"/>
      <c r="P49" s="50">
        <f>SUM(B49:O49)</f>
        <v>1589</v>
      </c>
      <c r="Q49" s="30">
        <f>SUM(P49-N49)</f>
        <v>559</v>
      </c>
    </row>
    <row r="50" spans="1:19" x14ac:dyDescent="0.25">
      <c r="A50" s="62"/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78"/>
      <c r="P50" s="142"/>
      <c r="Q50" s="53"/>
    </row>
    <row r="51" spans="1:19" ht="15.75" x14ac:dyDescent="0.25">
      <c r="A51" s="61" t="s">
        <v>146</v>
      </c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78"/>
      <c r="P51" s="152"/>
      <c r="Q51" s="53"/>
    </row>
    <row r="52" spans="1:19" x14ac:dyDescent="0.25">
      <c r="A52" s="48" t="s">
        <v>147</v>
      </c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99"/>
      <c r="P52" s="143"/>
    </row>
    <row r="53" spans="1:19" x14ac:dyDescent="0.25">
      <c r="A53" s="56" t="s">
        <v>189</v>
      </c>
      <c r="B53" s="67">
        <f>'CV1'!I5</f>
        <v>109</v>
      </c>
      <c r="C53" s="67">
        <f>'CV2'!I6</f>
        <v>93</v>
      </c>
      <c r="D53" s="102">
        <f>'CV3'!I5</f>
        <v>112</v>
      </c>
      <c r="E53" s="67">
        <f>'Numa BL-LN'!I5</f>
        <v>61</v>
      </c>
      <c r="F53" s="67">
        <f>'Exline CW'!I5</f>
        <v>49</v>
      </c>
      <c r="G53" s="67">
        <f>'Plano JO-IN'!I5</f>
        <v>44</v>
      </c>
      <c r="H53" s="67">
        <f>'Cincinnati PS-FR'!I5</f>
        <v>58</v>
      </c>
      <c r="I53" s="67">
        <f>'Moravia TY-CH'!I5</f>
        <v>94</v>
      </c>
      <c r="J53" s="67">
        <f>'Unionville-Udell UN-UD'!I5</f>
        <v>82</v>
      </c>
      <c r="K53" s="67">
        <f>'VM-DG-SH'!I5</f>
        <v>81</v>
      </c>
      <c r="L53" s="67">
        <f>'Mystic-Rathbun WA'!I5</f>
        <v>69</v>
      </c>
      <c r="M53" s="67">
        <f>'Moulton WS-WE'!I5</f>
        <v>157</v>
      </c>
      <c r="N53" s="67">
        <f>'Absentee Total'!I5</f>
        <v>1551</v>
      </c>
      <c r="O53" s="33"/>
      <c r="P53" s="50">
        <f t="shared" ref="P53:P59" si="4">SUM(B53:O53)</f>
        <v>2560</v>
      </c>
      <c r="Q53" s="30">
        <f t="shared" ref="Q53:Q59" si="5">SUM(P53-N53)</f>
        <v>1009</v>
      </c>
    </row>
    <row r="54" spans="1:19" x14ac:dyDescent="0.25">
      <c r="A54" s="56" t="s">
        <v>190</v>
      </c>
      <c r="B54" s="67">
        <f>'CV1'!I6</f>
        <v>67</v>
      </c>
      <c r="C54" s="67">
        <f>'CV2'!I5</f>
        <v>69</v>
      </c>
      <c r="D54" s="102">
        <f>'CV3'!I6</f>
        <v>92</v>
      </c>
      <c r="E54" s="67">
        <f>'Numa BL-LN'!I6</f>
        <v>31</v>
      </c>
      <c r="F54" s="67">
        <f>'Exline CW'!I6</f>
        <v>25</v>
      </c>
      <c r="G54" s="67">
        <f>'Plano JO-IN'!I6</f>
        <v>27</v>
      </c>
      <c r="H54" s="67">
        <f>'Cincinnati PS-FR'!I6</f>
        <v>35</v>
      </c>
      <c r="I54" s="67">
        <f>'Moravia TY-CH'!I6</f>
        <v>53</v>
      </c>
      <c r="J54" s="67">
        <f>'Unionville-Udell UN-UD'!I6</f>
        <v>22</v>
      </c>
      <c r="K54" s="67">
        <f>'VM-DG-SH'!I6</f>
        <v>22</v>
      </c>
      <c r="L54" s="67">
        <f>'Mystic-Rathbun WA'!I6</f>
        <v>39</v>
      </c>
      <c r="M54" s="67">
        <f>'Moulton WS-WE'!I6</f>
        <v>36</v>
      </c>
      <c r="N54" s="67">
        <f>'Absentee Total'!I6</f>
        <v>1116</v>
      </c>
      <c r="O54" s="33"/>
      <c r="P54" s="50">
        <f t="shared" si="4"/>
        <v>1634</v>
      </c>
      <c r="Q54" s="30">
        <f t="shared" si="5"/>
        <v>518</v>
      </c>
    </row>
    <row r="55" spans="1:19" x14ac:dyDescent="0.25">
      <c r="A55" s="56" t="s">
        <v>700</v>
      </c>
      <c r="B55" s="67">
        <f>'CV1'!I7</f>
        <v>180</v>
      </c>
      <c r="C55" s="67">
        <f>'CV2'!I8</f>
        <v>169</v>
      </c>
      <c r="D55" s="102">
        <f>'CV3'!I7</f>
        <v>190</v>
      </c>
      <c r="E55" s="67">
        <f>'Numa BL-LN'!I7</f>
        <v>115</v>
      </c>
      <c r="F55" s="67">
        <f>'Exline CW'!I7</f>
        <v>87</v>
      </c>
      <c r="G55" s="67">
        <f>'Plano JO-IN'!I7</f>
        <v>98</v>
      </c>
      <c r="H55" s="67">
        <f>'Cincinnati PS-FR'!I7</f>
        <v>141</v>
      </c>
      <c r="I55" s="67">
        <f>'Moravia TY-CH'!I7</f>
        <v>215</v>
      </c>
      <c r="J55" s="67">
        <f>'Unionville-Udell UN-UD'!I7</f>
        <v>105</v>
      </c>
      <c r="K55" s="67">
        <f>'VM-DG-SH'!I7</f>
        <v>101</v>
      </c>
      <c r="L55" s="67">
        <f>'Mystic-Rathbun WA'!I7</f>
        <v>133</v>
      </c>
      <c r="M55" s="67">
        <f>'Moulton WS-WE'!I7</f>
        <v>152</v>
      </c>
      <c r="N55" s="67">
        <f>'Absentee Total'!I7</f>
        <v>1378</v>
      </c>
      <c r="O55" s="33"/>
      <c r="P55" s="50">
        <f t="shared" si="4"/>
        <v>3064</v>
      </c>
      <c r="Q55" s="30">
        <f t="shared" si="5"/>
        <v>1686</v>
      </c>
    </row>
    <row r="56" spans="1:19" x14ac:dyDescent="0.25">
      <c r="A56" s="56" t="s">
        <v>701</v>
      </c>
      <c r="B56" s="67">
        <f>'CV1'!I8</f>
        <v>208</v>
      </c>
      <c r="C56" s="67">
        <f>'CV2'!I7</f>
        <v>202</v>
      </c>
      <c r="D56" s="102">
        <f>'CV3'!I8</f>
        <v>206</v>
      </c>
      <c r="E56" s="67">
        <f>'Numa BL-LN'!I8</f>
        <v>135</v>
      </c>
      <c r="F56" s="67">
        <f>'Exline CW'!I8</f>
        <v>96</v>
      </c>
      <c r="G56" s="67">
        <f>'Plano JO-IN'!I8</f>
        <v>108</v>
      </c>
      <c r="H56" s="67">
        <f>'Cincinnati PS-FR'!I8</f>
        <v>157</v>
      </c>
      <c r="I56" s="67">
        <f>'Moravia TY-CH'!I8</f>
        <v>227</v>
      </c>
      <c r="J56" s="67">
        <f>'Unionville-Udell UN-UD'!I8</f>
        <v>123</v>
      </c>
      <c r="K56" s="67">
        <f>'VM-DG-SH'!I8</f>
        <v>155</v>
      </c>
      <c r="L56" s="67">
        <f>'Mystic-Rathbun WA'!I8</f>
        <v>175</v>
      </c>
      <c r="M56" s="67">
        <f>'Moulton WS-WE'!I8</f>
        <v>218</v>
      </c>
      <c r="N56" s="67">
        <f>'Absentee Total'!I8</f>
        <v>1457</v>
      </c>
      <c r="O56" s="33"/>
      <c r="P56" s="50">
        <f t="shared" si="4"/>
        <v>3467</v>
      </c>
      <c r="Q56" s="30">
        <f t="shared" si="5"/>
        <v>2010</v>
      </c>
    </row>
    <row r="57" spans="1:19" x14ac:dyDescent="0.25">
      <c r="A57" s="56" t="s">
        <v>0</v>
      </c>
      <c r="B57" s="67">
        <f>'CV1'!I9</f>
        <v>2</v>
      </c>
      <c r="C57" s="33">
        <f>'CV2'!I9</f>
        <v>3</v>
      </c>
      <c r="D57" s="102">
        <f>'CV3'!I9</f>
        <v>1</v>
      </c>
      <c r="E57" s="67">
        <f>'Numa BL-LN'!I9</f>
        <v>0</v>
      </c>
      <c r="F57" s="67">
        <f>'Exline CW'!I9</f>
        <v>1</v>
      </c>
      <c r="G57" s="67">
        <f>'Plano JO-IN'!I9</f>
        <v>0</v>
      </c>
      <c r="H57" s="67">
        <f>'Cincinnati PS-FR'!I9</f>
        <v>0</v>
      </c>
      <c r="I57" s="67">
        <f>'Moravia TY-CH'!I9</f>
        <v>0</v>
      </c>
      <c r="J57" s="67">
        <f>'Unionville-Udell UN-UD'!I9</f>
        <v>0</v>
      </c>
      <c r="K57" s="67">
        <f>'VM-DG-SH'!I9</f>
        <v>0</v>
      </c>
      <c r="L57" s="67">
        <f>'Mystic-Rathbun WA'!I9</f>
        <v>2</v>
      </c>
      <c r="M57" s="67">
        <f>'Moulton WS-WE'!I9</f>
        <v>1</v>
      </c>
      <c r="N57" s="67">
        <f>'Absentee Total'!I9</f>
        <v>9</v>
      </c>
      <c r="O57" s="33"/>
      <c r="P57" s="50">
        <f t="shared" si="4"/>
        <v>19</v>
      </c>
      <c r="Q57" s="30">
        <f t="shared" si="5"/>
        <v>10</v>
      </c>
      <c r="S57">
        <f>SUM(P53:P57)</f>
        <v>10744</v>
      </c>
    </row>
    <row r="58" spans="1:19" x14ac:dyDescent="0.25">
      <c r="A58" s="56" t="s">
        <v>138</v>
      </c>
      <c r="B58" s="33">
        <v>2</v>
      </c>
      <c r="C58" s="33">
        <v>0</v>
      </c>
      <c r="D58" s="98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2</v>
      </c>
      <c r="N58" s="33">
        <f>4+8</f>
        <v>12</v>
      </c>
      <c r="O58" s="33"/>
      <c r="P58" s="50">
        <f t="shared" si="4"/>
        <v>16</v>
      </c>
      <c r="Q58" s="30">
        <f t="shared" si="5"/>
        <v>4</v>
      </c>
      <c r="S58">
        <f>S57/2</f>
        <v>5372</v>
      </c>
    </row>
    <row r="59" spans="1:19" x14ac:dyDescent="0.25">
      <c r="A59" s="56" t="s">
        <v>139</v>
      </c>
      <c r="B59" s="66">
        <v>140</v>
      </c>
      <c r="C59" s="66">
        <v>178</v>
      </c>
      <c r="D59" s="100">
        <v>165</v>
      </c>
      <c r="E59" s="66">
        <v>88</v>
      </c>
      <c r="F59" s="66">
        <v>66</v>
      </c>
      <c r="G59" s="66">
        <v>69</v>
      </c>
      <c r="H59" s="66">
        <v>133</v>
      </c>
      <c r="I59" s="66">
        <v>133</v>
      </c>
      <c r="J59" s="66">
        <v>72</v>
      </c>
      <c r="K59" s="66">
        <v>99</v>
      </c>
      <c r="L59" s="66">
        <v>116</v>
      </c>
      <c r="M59" s="66">
        <v>120</v>
      </c>
      <c r="N59" s="66">
        <f>509+458</f>
        <v>967</v>
      </c>
      <c r="O59" s="66"/>
      <c r="P59" s="50">
        <f t="shared" si="4"/>
        <v>2346</v>
      </c>
      <c r="Q59" s="30">
        <f t="shared" si="5"/>
        <v>1379</v>
      </c>
      <c r="S59">
        <f>S58*0.05</f>
        <v>268.60000000000002</v>
      </c>
    </row>
    <row r="60" spans="1:19" x14ac:dyDescent="0.25">
      <c r="A60" s="62"/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78"/>
      <c r="P60" s="142"/>
    </row>
    <row r="61" spans="1:19" x14ac:dyDescent="0.25">
      <c r="A61" s="48" t="s">
        <v>191</v>
      </c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85"/>
      <c r="P61" s="143"/>
    </row>
    <row r="62" spans="1:19" x14ac:dyDescent="0.25">
      <c r="A62" s="56" t="s">
        <v>192</v>
      </c>
      <c r="B62" s="67">
        <f>'CV1'!I12</f>
        <v>77</v>
      </c>
      <c r="C62" s="67">
        <f>'CV2'!I12</f>
        <v>78</v>
      </c>
      <c r="D62" s="102">
        <f>'CV3'!I12</f>
        <v>97</v>
      </c>
      <c r="E62" s="67">
        <f>'Numa BL-LN'!I12</f>
        <v>39</v>
      </c>
      <c r="F62" s="67">
        <f>'Exline CW'!I12</f>
        <v>39</v>
      </c>
      <c r="G62" s="67">
        <f>'Plano JO-IN'!I12</f>
        <v>39</v>
      </c>
      <c r="H62" s="67">
        <f>'Cincinnati PS-FR'!I12</f>
        <v>44</v>
      </c>
      <c r="I62" s="67">
        <f>'Moravia TY-CH'!I12</f>
        <v>70</v>
      </c>
      <c r="J62" s="67">
        <f>'Unionville-Udell UN-UD'!I12</f>
        <v>35</v>
      </c>
      <c r="K62" s="67">
        <f>'VM-DG-SH'!I12</f>
        <v>34</v>
      </c>
      <c r="L62" s="67">
        <f>'Mystic-Rathbun WA'!I12</f>
        <v>51</v>
      </c>
      <c r="M62" s="67">
        <f>'Moulton WS-WE'!I12</f>
        <v>68</v>
      </c>
      <c r="N62" s="67">
        <f>'Absentee Total'!I12</f>
        <v>1321</v>
      </c>
      <c r="O62" s="67"/>
      <c r="P62" s="50">
        <f>SUM(B62:O62)</f>
        <v>1992</v>
      </c>
      <c r="Q62" s="30">
        <f>SUM(P62-N62)</f>
        <v>671</v>
      </c>
    </row>
    <row r="63" spans="1:19" x14ac:dyDescent="0.25">
      <c r="A63" s="56" t="s">
        <v>702</v>
      </c>
      <c r="B63" s="67">
        <f>'CV1'!I13</f>
        <v>259</v>
      </c>
      <c r="C63" s="67">
        <f>'CV2'!I13</f>
        <v>250</v>
      </c>
      <c r="D63" s="102">
        <f>'CV3'!I13</f>
        <v>261</v>
      </c>
      <c r="E63" s="67">
        <f>'Numa BL-LN'!I13</f>
        <v>166</v>
      </c>
      <c r="F63" s="67">
        <f>'Exline CW'!I13</f>
        <v>115</v>
      </c>
      <c r="G63" s="67">
        <f>'Plano JO-IN'!I13</f>
        <v>120</v>
      </c>
      <c r="H63" s="67">
        <f>'Cincinnati PS-FR'!I13</f>
        <v>193</v>
      </c>
      <c r="I63" s="67">
        <f>'Moravia TY-CH'!I13</f>
        <v>271</v>
      </c>
      <c r="J63" s="67">
        <f>'Unionville-Udell UN-UD'!I13</f>
        <v>150</v>
      </c>
      <c r="K63" s="67">
        <f>'VM-DG-SH'!I13</f>
        <v>174</v>
      </c>
      <c r="L63" s="67">
        <f>'Mystic-Rathbun WA'!I13</f>
        <v>195</v>
      </c>
      <c r="M63" s="67">
        <f>'Moulton WS-WE'!I13</f>
        <v>253</v>
      </c>
      <c r="N63" s="67">
        <f>'Absentee Total'!I13</f>
        <v>1652</v>
      </c>
      <c r="O63" s="33"/>
      <c r="P63" s="50">
        <f>SUM(B63:O63)</f>
        <v>4059</v>
      </c>
      <c r="Q63" s="30">
        <f>SUM(P63-N63)</f>
        <v>2407</v>
      </c>
    </row>
    <row r="64" spans="1:19" x14ac:dyDescent="0.25">
      <c r="A64" s="56" t="s">
        <v>0</v>
      </c>
      <c r="B64" s="67">
        <f>'CV1'!I14</f>
        <v>3</v>
      </c>
      <c r="C64" s="67">
        <f>'CV2'!I14</f>
        <v>3</v>
      </c>
      <c r="D64" s="102">
        <f>'CV3'!I14</f>
        <v>2</v>
      </c>
      <c r="E64" s="67">
        <f>'Numa BL-LN'!I14</f>
        <v>0</v>
      </c>
      <c r="F64" s="67">
        <f>'Exline CW'!I14</f>
        <v>0</v>
      </c>
      <c r="G64" s="67">
        <f>'Plano JO-IN'!I14</f>
        <v>0</v>
      </c>
      <c r="H64" s="67">
        <f>'Cincinnati PS-FR'!I14</f>
        <v>0</v>
      </c>
      <c r="I64" s="67">
        <f>'Moravia TY-CH'!I14</f>
        <v>1</v>
      </c>
      <c r="J64" s="67">
        <f>'Unionville-Udell UN-UD'!I14</f>
        <v>1</v>
      </c>
      <c r="K64" s="67">
        <f>'VM-DG-SH'!I14</f>
        <v>0</v>
      </c>
      <c r="L64" s="67">
        <f>'Mystic-Rathbun WA'!I14</f>
        <v>0</v>
      </c>
      <c r="M64" s="67">
        <f>'Moulton WS-WE'!I14</f>
        <v>1</v>
      </c>
      <c r="N64" s="67">
        <f>'Absentee Total'!I14</f>
        <v>8</v>
      </c>
      <c r="O64" s="33"/>
      <c r="P64" s="50">
        <f>SUM(B64:O64)</f>
        <v>19</v>
      </c>
      <c r="Q64" s="30">
        <f>SUM(P64-N64)</f>
        <v>11</v>
      </c>
    </row>
    <row r="65" spans="1:19" x14ac:dyDescent="0.25">
      <c r="A65" s="56" t="s">
        <v>138</v>
      </c>
      <c r="B65" s="67">
        <v>0</v>
      </c>
      <c r="C65" s="67">
        <v>0</v>
      </c>
      <c r="D65" s="102">
        <v>0</v>
      </c>
      <c r="E65" s="67">
        <v>1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f>4+4</f>
        <v>8</v>
      </c>
      <c r="O65" s="33"/>
      <c r="P65" s="50">
        <f>SUM(B65:O65)</f>
        <v>9</v>
      </c>
      <c r="Q65" s="30">
        <f>SUM(P65-N65)</f>
        <v>1</v>
      </c>
    </row>
    <row r="66" spans="1:19" x14ac:dyDescent="0.25">
      <c r="A66" s="56" t="s">
        <v>139</v>
      </c>
      <c r="B66" s="67">
        <v>15</v>
      </c>
      <c r="C66" s="33">
        <v>26</v>
      </c>
      <c r="D66" s="98">
        <v>23</v>
      </c>
      <c r="E66" s="33">
        <v>9</v>
      </c>
      <c r="F66" s="33">
        <v>8</v>
      </c>
      <c r="G66" s="33">
        <v>14</v>
      </c>
      <c r="H66" s="33">
        <v>25</v>
      </c>
      <c r="I66" s="33">
        <v>19</v>
      </c>
      <c r="J66" s="33">
        <v>16</v>
      </c>
      <c r="K66" s="33">
        <v>21</v>
      </c>
      <c r="L66" s="33">
        <v>21</v>
      </c>
      <c r="M66" s="33">
        <v>21</v>
      </c>
      <c r="N66" s="33">
        <f>127+129</f>
        <v>256</v>
      </c>
      <c r="O66" s="33"/>
      <c r="P66" s="50">
        <f>SUM(B66:O66)</f>
        <v>474</v>
      </c>
      <c r="Q66" s="30">
        <f>SUM(P66-N66)</f>
        <v>218</v>
      </c>
    </row>
    <row r="67" spans="1:19" x14ac:dyDescent="0.25">
      <c r="A67" s="70"/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78"/>
      <c r="P67" s="71"/>
      <c r="Q67" s="53"/>
    </row>
    <row r="68" spans="1:19" x14ac:dyDescent="0.25">
      <c r="A68" s="48" t="s">
        <v>148</v>
      </c>
      <c r="B68" s="148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99"/>
      <c r="P68" s="72"/>
    </row>
    <row r="69" spans="1:19" x14ac:dyDescent="0.25">
      <c r="A69" s="56" t="s">
        <v>703</v>
      </c>
      <c r="B69" s="67">
        <f>'CV1'!I17</f>
        <v>312</v>
      </c>
      <c r="C69" s="67">
        <f>'CV2'!I17</f>
        <v>301</v>
      </c>
      <c r="D69" s="102">
        <f>'CV3'!I17</f>
        <v>320</v>
      </c>
      <c r="E69" s="67">
        <f>'Numa BL-LN'!I17</f>
        <v>187</v>
      </c>
      <c r="F69" s="67">
        <f>'Exline CW'!I17</f>
        <v>142</v>
      </c>
      <c r="G69" s="67">
        <f>'Plano JO-IN'!I17</f>
        <v>141</v>
      </c>
      <c r="H69" s="67">
        <f>'Cincinnati PS-FR'!I17</f>
        <v>217</v>
      </c>
      <c r="I69" s="67">
        <f>'Moravia TY-CH'!I17</f>
        <v>325</v>
      </c>
      <c r="J69" s="67">
        <f>'Unionville-Udell UN-UD'!I17</f>
        <v>171</v>
      </c>
      <c r="K69" s="67">
        <f>'VM-DG-SH'!I17</f>
        <v>191</v>
      </c>
      <c r="L69" s="67">
        <f>'Mystic-Rathbun WA'!I17</f>
        <v>221</v>
      </c>
      <c r="M69" s="67">
        <f>'Moulton WS-WE'!I17</f>
        <v>310</v>
      </c>
      <c r="N69" s="67">
        <f>'Absentee Total'!I17</f>
        <v>2526</v>
      </c>
      <c r="O69" s="33"/>
      <c r="P69" s="50">
        <f>SUM(B69:O69)</f>
        <v>5364</v>
      </c>
      <c r="Q69" s="30">
        <f>SUM(P69-N69)</f>
        <v>2838</v>
      </c>
    </row>
    <row r="70" spans="1:19" x14ac:dyDescent="0.25">
      <c r="A70" s="56" t="s">
        <v>0</v>
      </c>
      <c r="B70" s="67">
        <f>'CV1'!I18</f>
        <v>1</v>
      </c>
      <c r="C70" s="67">
        <f>'CV2'!I18</f>
        <v>3</v>
      </c>
      <c r="D70" s="102">
        <f>'CV3'!I18</f>
        <v>4</v>
      </c>
      <c r="E70" s="67">
        <f>'Numa BL-LN'!I18</f>
        <v>1</v>
      </c>
      <c r="F70" s="67">
        <f>'Exline CW'!I18</f>
        <v>0</v>
      </c>
      <c r="G70" s="67">
        <f>'Plano JO-IN'!I18</f>
        <v>3</v>
      </c>
      <c r="H70" s="67">
        <f>'Cincinnati PS-FR'!I18</f>
        <v>2</v>
      </c>
      <c r="I70" s="67">
        <f>'Moravia TY-CH'!I18</f>
        <v>2</v>
      </c>
      <c r="J70" s="67">
        <f>'Unionville-Udell UN-UD'!I18</f>
        <v>3</v>
      </c>
      <c r="K70" s="67">
        <f>'VM-DG-SH'!I18</f>
        <v>1</v>
      </c>
      <c r="L70" s="67">
        <f>'Mystic-Rathbun WA'!I18</f>
        <v>1</v>
      </c>
      <c r="M70" s="67">
        <f>'Moulton WS-WE'!I18</f>
        <v>0</v>
      </c>
      <c r="N70" s="67">
        <f>'Absentee Total'!I18</f>
        <v>15</v>
      </c>
      <c r="O70" s="33"/>
      <c r="P70" s="50">
        <f>SUM(B70:O70)</f>
        <v>36</v>
      </c>
      <c r="Q70" s="30">
        <f>SUM(P70-N70)</f>
        <v>21</v>
      </c>
    </row>
    <row r="71" spans="1:19" x14ac:dyDescent="0.25">
      <c r="A71" s="56" t="s">
        <v>138</v>
      </c>
      <c r="B71" s="33">
        <v>0</v>
      </c>
      <c r="C71" s="33">
        <v>0</v>
      </c>
      <c r="D71" s="98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3</v>
      </c>
      <c r="O71" s="33"/>
      <c r="P71" s="50">
        <f>SUM(B71:O71)</f>
        <v>3</v>
      </c>
      <c r="Q71" s="30">
        <f>SUM(P71-N71)</f>
        <v>0</v>
      </c>
      <c r="S71">
        <f>SUM(P69:P70)</f>
        <v>5400</v>
      </c>
    </row>
    <row r="72" spans="1:19" x14ac:dyDescent="0.25">
      <c r="A72" s="56" t="s">
        <v>139</v>
      </c>
      <c r="B72" s="66">
        <v>41</v>
      </c>
      <c r="C72" s="66">
        <v>53</v>
      </c>
      <c r="D72" s="100">
        <v>59</v>
      </c>
      <c r="E72" s="66">
        <v>27</v>
      </c>
      <c r="F72" s="66">
        <v>20</v>
      </c>
      <c r="G72" s="66">
        <v>29</v>
      </c>
      <c r="H72" s="66">
        <v>43</v>
      </c>
      <c r="I72" s="66">
        <v>34</v>
      </c>
      <c r="J72" s="66">
        <v>28</v>
      </c>
      <c r="K72" s="66">
        <v>37</v>
      </c>
      <c r="L72" s="66">
        <v>45</v>
      </c>
      <c r="M72" s="66">
        <v>33</v>
      </c>
      <c r="N72" s="66">
        <f>361+340</f>
        <v>701</v>
      </c>
      <c r="O72" s="66"/>
      <c r="P72" s="50">
        <f>SUM(B72:O72)</f>
        <v>1150</v>
      </c>
      <c r="Q72" s="30">
        <f>SUM(P72-N72)</f>
        <v>449</v>
      </c>
      <c r="S72">
        <f>S71*0.05</f>
        <v>270</v>
      </c>
    </row>
    <row r="73" spans="1:19" x14ac:dyDescent="0.25">
      <c r="A73" s="62"/>
      <c r="B73" s="146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78"/>
      <c r="P73" s="142"/>
      <c r="Q73" s="53"/>
    </row>
    <row r="74" spans="1:19" x14ac:dyDescent="0.25">
      <c r="A74" s="48" t="s">
        <v>149</v>
      </c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99"/>
      <c r="P74" s="143"/>
    </row>
    <row r="75" spans="1:19" x14ac:dyDescent="0.25">
      <c r="A75" s="56" t="s">
        <v>704</v>
      </c>
      <c r="B75" s="67">
        <f>'CV1'!I21</f>
        <v>311</v>
      </c>
      <c r="C75" s="67">
        <f>'CV2'!I21</f>
        <v>300</v>
      </c>
      <c r="D75" s="102">
        <f>'CV3'!I21</f>
        <v>335</v>
      </c>
      <c r="E75" s="67">
        <f>'Numa BL-LN'!I21</f>
        <v>183</v>
      </c>
      <c r="F75" s="67">
        <f>'Exline CW'!I21</f>
        <v>146</v>
      </c>
      <c r="G75" s="67">
        <f>'Plano JO-IN'!I21</f>
        <v>148</v>
      </c>
      <c r="H75" s="67">
        <f>'Cincinnati PS-FR'!I21</f>
        <v>212</v>
      </c>
      <c r="I75" s="67">
        <f>'Moravia TY-CH'!I21</f>
        <v>329</v>
      </c>
      <c r="J75" s="67">
        <f>'Unionville-Udell UN-UD'!I21</f>
        <v>172</v>
      </c>
      <c r="K75" s="67">
        <f>'VM-DG-SH'!I21</f>
        <v>195</v>
      </c>
      <c r="L75" s="67">
        <f>'Mystic-Rathbun WA'!I21</f>
        <v>227</v>
      </c>
      <c r="M75" s="67">
        <f>'Moulton WS-WE'!I21</f>
        <v>294</v>
      </c>
      <c r="N75" s="67">
        <f>'Absentee Total'!I21</f>
        <v>2571</v>
      </c>
      <c r="O75" s="33"/>
      <c r="P75" s="50">
        <f>SUM(B75:O75)</f>
        <v>5423</v>
      </c>
      <c r="Q75" s="30">
        <f>SUM(P75-N75)</f>
        <v>2852</v>
      </c>
    </row>
    <row r="76" spans="1:19" x14ac:dyDescent="0.25">
      <c r="A76" s="56" t="s">
        <v>0</v>
      </c>
      <c r="B76" s="67">
        <f>'CV1'!I22</f>
        <v>7</v>
      </c>
      <c r="C76" s="67">
        <f>'CV2'!I22</f>
        <v>10</v>
      </c>
      <c r="D76" s="102">
        <f>'CV3'!I22</f>
        <v>9</v>
      </c>
      <c r="E76" s="67">
        <f>'Numa BL-LN'!I22</f>
        <v>2</v>
      </c>
      <c r="F76" s="67">
        <f>'Exline CW'!I22</f>
        <v>3</v>
      </c>
      <c r="G76" s="67">
        <f>'Plano JO-IN'!I22</f>
        <v>2</v>
      </c>
      <c r="H76" s="67">
        <f>'Cincinnati PS-FR'!I22</f>
        <v>5</v>
      </c>
      <c r="I76" s="67">
        <f>'Moravia TY-CH'!I22</f>
        <v>3</v>
      </c>
      <c r="J76" s="67">
        <f>'Unionville-Udell UN-UD'!I22</f>
        <v>5</v>
      </c>
      <c r="K76" s="67">
        <f>'VM-DG-SH'!I22</f>
        <v>2</v>
      </c>
      <c r="L76" s="67">
        <f>'Mystic-Rathbun WA'!I22</f>
        <v>6</v>
      </c>
      <c r="M76" s="67">
        <f>'Moulton WS-WE'!I22</f>
        <v>9</v>
      </c>
      <c r="N76" s="67">
        <f>'Absentee Total'!I22</f>
        <v>35</v>
      </c>
      <c r="O76" s="33"/>
      <c r="P76" s="50">
        <f>SUM(B76:O76)</f>
        <v>98</v>
      </c>
      <c r="Q76" s="30">
        <f>SUM(P76-N76)</f>
        <v>63</v>
      </c>
    </row>
    <row r="77" spans="1:19" x14ac:dyDescent="0.25">
      <c r="A77" s="56" t="s">
        <v>138</v>
      </c>
      <c r="B77" s="33">
        <v>0</v>
      </c>
      <c r="C77" s="33">
        <v>0</v>
      </c>
      <c r="D77" s="98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2</v>
      </c>
      <c r="O77" s="33"/>
      <c r="P77" s="50">
        <f>SUM(B77:O77)</f>
        <v>2</v>
      </c>
      <c r="Q77" s="30">
        <f>SUM(P77-N77)</f>
        <v>0</v>
      </c>
    </row>
    <row r="78" spans="1:19" x14ac:dyDescent="0.25">
      <c r="A78" s="56" t="s">
        <v>139</v>
      </c>
      <c r="B78" s="33">
        <v>36</v>
      </c>
      <c r="C78" s="33">
        <v>47</v>
      </c>
      <c r="D78" s="98">
        <v>39</v>
      </c>
      <c r="E78" s="33">
        <v>30</v>
      </c>
      <c r="F78" s="33">
        <v>13</v>
      </c>
      <c r="G78" s="33">
        <v>23</v>
      </c>
      <c r="H78" s="33">
        <v>45</v>
      </c>
      <c r="I78" s="33">
        <v>29</v>
      </c>
      <c r="J78" s="33">
        <v>25</v>
      </c>
      <c r="K78" s="33">
        <v>32</v>
      </c>
      <c r="L78" s="33">
        <v>34</v>
      </c>
      <c r="M78" s="33">
        <v>40</v>
      </c>
      <c r="N78" s="33">
        <f>331+306</f>
        <v>637</v>
      </c>
      <c r="O78" s="66"/>
      <c r="P78" s="50">
        <f>SUM(B78:O78)</f>
        <v>1030</v>
      </c>
      <c r="Q78" s="30">
        <f>SUM(P78-N78)</f>
        <v>393</v>
      </c>
    </row>
    <row r="79" spans="1:19" x14ac:dyDescent="0.25">
      <c r="A79" s="60"/>
      <c r="B79" s="146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78"/>
      <c r="P79" s="142"/>
      <c r="Q79" s="53"/>
    </row>
    <row r="80" spans="1:19" x14ac:dyDescent="0.25">
      <c r="A80" s="63" t="s">
        <v>150</v>
      </c>
      <c r="B80" s="148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99"/>
      <c r="P80" s="143"/>
    </row>
    <row r="81" spans="1:19" x14ac:dyDescent="0.25">
      <c r="A81" s="56" t="s">
        <v>705</v>
      </c>
      <c r="B81" s="49"/>
      <c r="C81" s="49"/>
      <c r="D81" s="49"/>
      <c r="E81" s="67">
        <f>'Numa BL-LN'!I25</f>
        <v>96</v>
      </c>
      <c r="F81" s="107"/>
      <c r="G81" s="107"/>
      <c r="H81" s="107"/>
      <c r="I81" s="107"/>
      <c r="J81" s="107"/>
      <c r="K81" s="107"/>
      <c r="L81" s="107"/>
      <c r="M81" s="107"/>
      <c r="N81" s="67">
        <f>'Absentee Total'!D67</f>
        <v>106</v>
      </c>
      <c r="O81" s="33"/>
      <c r="P81" s="50">
        <f>SUM(B81:O81)</f>
        <v>202</v>
      </c>
      <c r="Q81" s="30">
        <f>SUM(P81-N81)</f>
        <v>96</v>
      </c>
    </row>
    <row r="82" spans="1:19" x14ac:dyDescent="0.25">
      <c r="A82" s="56" t="s">
        <v>772</v>
      </c>
      <c r="B82" s="49"/>
      <c r="C82" s="49"/>
      <c r="D82" s="49"/>
      <c r="E82" s="67">
        <v>1</v>
      </c>
      <c r="F82" s="107"/>
      <c r="G82" s="107"/>
      <c r="H82" s="107"/>
      <c r="I82" s="107"/>
      <c r="J82" s="107"/>
      <c r="K82" s="107"/>
      <c r="L82" s="107"/>
      <c r="M82" s="107"/>
      <c r="N82" s="67">
        <v>0</v>
      </c>
      <c r="O82" s="33"/>
      <c r="P82" s="50">
        <f t="shared" ref="P82:P83" si="6">SUM(B82:O82)</f>
        <v>1</v>
      </c>
      <c r="Q82" s="139">
        <f t="shared" ref="Q82:Q83" si="7">SUM(P82-N82)</f>
        <v>1</v>
      </c>
    </row>
    <row r="83" spans="1:19" x14ac:dyDescent="0.25">
      <c r="A83" s="56" t="s">
        <v>778</v>
      </c>
      <c r="B83" s="49"/>
      <c r="C83" s="49"/>
      <c r="D83" s="49"/>
      <c r="E83" s="67">
        <v>0</v>
      </c>
      <c r="F83" s="107"/>
      <c r="G83" s="107"/>
      <c r="H83" s="107"/>
      <c r="I83" s="107"/>
      <c r="J83" s="107"/>
      <c r="K83" s="107"/>
      <c r="L83" s="107"/>
      <c r="M83" s="107"/>
      <c r="N83" s="67">
        <v>1</v>
      </c>
      <c r="O83" s="33"/>
      <c r="P83" s="50">
        <f t="shared" si="6"/>
        <v>1</v>
      </c>
      <c r="Q83" s="139">
        <f t="shared" si="7"/>
        <v>0</v>
      </c>
    </row>
    <row r="84" spans="1:19" x14ac:dyDescent="0.25">
      <c r="A84" s="56" t="s">
        <v>0</v>
      </c>
      <c r="B84" s="49"/>
      <c r="C84" s="49"/>
      <c r="D84" s="108"/>
      <c r="E84" s="67">
        <v>0</v>
      </c>
      <c r="F84" s="49"/>
      <c r="G84" s="49"/>
      <c r="H84" s="49"/>
      <c r="I84" s="49"/>
      <c r="J84" s="49"/>
      <c r="K84" s="49"/>
      <c r="L84" s="49"/>
      <c r="M84" s="49"/>
      <c r="N84" s="67">
        <v>1</v>
      </c>
      <c r="O84" s="33"/>
      <c r="P84" s="50">
        <f>SUM(B84:O84)</f>
        <v>1</v>
      </c>
      <c r="Q84" s="30">
        <f>SUM(P84-N84)</f>
        <v>0</v>
      </c>
      <c r="S84">
        <f>SUM(P81:P84)</f>
        <v>205</v>
      </c>
    </row>
    <row r="85" spans="1:19" x14ac:dyDescent="0.25">
      <c r="A85" s="56" t="s">
        <v>138</v>
      </c>
      <c r="B85" s="49"/>
      <c r="C85" s="49"/>
      <c r="D85" s="108"/>
      <c r="E85" s="33">
        <v>0</v>
      </c>
      <c r="F85" s="49"/>
      <c r="G85" s="49"/>
      <c r="H85" s="49"/>
      <c r="I85" s="49"/>
      <c r="J85" s="49"/>
      <c r="K85" s="49"/>
      <c r="L85" s="49"/>
      <c r="M85" s="49"/>
      <c r="N85" s="33">
        <v>0</v>
      </c>
      <c r="O85" s="33"/>
      <c r="P85" s="50">
        <f>SUM(B85:O85)</f>
        <v>0</v>
      </c>
      <c r="Q85" s="30">
        <f>SUM(P85-N85)</f>
        <v>0</v>
      </c>
      <c r="S85">
        <f>S84*0.05</f>
        <v>10.25</v>
      </c>
    </row>
    <row r="86" spans="1:19" x14ac:dyDescent="0.25">
      <c r="A86" s="56" t="s">
        <v>139</v>
      </c>
      <c r="B86" s="49"/>
      <c r="C86" s="49"/>
      <c r="D86" s="108"/>
      <c r="E86" s="33">
        <v>165</v>
      </c>
      <c r="F86" s="49"/>
      <c r="G86" s="49"/>
      <c r="H86" s="49"/>
      <c r="I86" s="49"/>
      <c r="J86" s="49"/>
      <c r="K86" s="49"/>
      <c r="L86" s="49"/>
      <c r="M86" s="49"/>
      <c r="N86" s="33">
        <f>94+80</f>
        <v>174</v>
      </c>
      <c r="O86" s="66"/>
      <c r="P86" s="50">
        <f>SUM(B86:O86)</f>
        <v>339</v>
      </c>
      <c r="Q86" s="30">
        <f>SUM(P86-N86)</f>
        <v>165</v>
      </c>
    </row>
    <row r="87" spans="1:19" x14ac:dyDescent="0.25">
      <c r="A87" s="60"/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78"/>
      <c r="P87" s="142"/>
      <c r="Q87" s="53"/>
    </row>
    <row r="88" spans="1:19" x14ac:dyDescent="0.25">
      <c r="A88" s="63" t="s">
        <v>151</v>
      </c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99"/>
      <c r="P88" s="143"/>
    </row>
    <row r="89" spans="1:19" x14ac:dyDescent="0.25">
      <c r="A89" s="56" t="s">
        <v>706</v>
      </c>
      <c r="B89" s="107"/>
      <c r="C89" s="107"/>
      <c r="D89" s="107"/>
      <c r="E89" s="107"/>
      <c r="F89" s="67">
        <f>'Exline CW'!I25</f>
        <v>71</v>
      </c>
      <c r="G89" s="107"/>
      <c r="H89" s="107"/>
      <c r="I89" s="107"/>
      <c r="J89" s="107"/>
      <c r="K89" s="107"/>
      <c r="L89" s="107"/>
      <c r="M89" s="107"/>
      <c r="N89" s="67">
        <f>'Absentee Total'!D44</f>
        <v>61</v>
      </c>
      <c r="O89" s="33"/>
      <c r="P89" s="50">
        <f>SUM(B89:O89)</f>
        <v>132</v>
      </c>
      <c r="Q89" s="30">
        <f>SUM(P89-N89)</f>
        <v>71</v>
      </c>
    </row>
    <row r="90" spans="1:19" x14ac:dyDescent="0.25">
      <c r="A90" s="56" t="s">
        <v>707</v>
      </c>
      <c r="B90" s="107"/>
      <c r="C90" s="107"/>
      <c r="D90" s="107"/>
      <c r="E90" s="107"/>
      <c r="F90" s="67">
        <f>'Exline CW'!I26</f>
        <v>58</v>
      </c>
      <c r="G90" s="107"/>
      <c r="H90" s="107"/>
      <c r="I90" s="107"/>
      <c r="J90" s="107"/>
      <c r="K90" s="107"/>
      <c r="L90" s="107"/>
      <c r="M90" s="107"/>
      <c r="N90" s="67">
        <f>'Absentee Total'!D45</f>
        <v>54</v>
      </c>
      <c r="O90" s="33"/>
      <c r="P90" s="50">
        <f>SUM(B90:O90)</f>
        <v>112</v>
      </c>
      <c r="Q90" s="77"/>
    </row>
    <row r="91" spans="1:19" x14ac:dyDescent="0.25">
      <c r="A91" s="56" t="s">
        <v>0</v>
      </c>
      <c r="B91" s="49"/>
      <c r="C91" s="49"/>
      <c r="D91" s="108"/>
      <c r="E91" s="49"/>
      <c r="F91" s="67">
        <f>'Exline CW'!I27</f>
        <v>2</v>
      </c>
      <c r="G91" s="49"/>
      <c r="H91" s="49"/>
      <c r="I91" s="49"/>
      <c r="J91" s="49"/>
      <c r="K91" s="49"/>
      <c r="L91" s="49"/>
      <c r="M91" s="49"/>
      <c r="N91" s="67">
        <f>'Absentee Total'!D46</f>
        <v>1</v>
      </c>
      <c r="O91" s="33"/>
      <c r="P91" s="50">
        <f>SUM(B91:O91)</f>
        <v>3</v>
      </c>
      <c r="Q91" s="30">
        <f>SUM(P91-N91)</f>
        <v>2</v>
      </c>
      <c r="S91">
        <f>SUM(P89:P91)</f>
        <v>247</v>
      </c>
    </row>
    <row r="92" spans="1:19" x14ac:dyDescent="0.25">
      <c r="A92" s="56" t="s">
        <v>138</v>
      </c>
      <c r="B92" s="49"/>
      <c r="C92" s="49"/>
      <c r="D92" s="108"/>
      <c r="E92" s="49"/>
      <c r="F92" s="33">
        <v>0</v>
      </c>
      <c r="G92" s="49"/>
      <c r="H92" s="49"/>
      <c r="I92" s="49"/>
      <c r="J92" s="49"/>
      <c r="K92" s="49"/>
      <c r="L92" s="49"/>
      <c r="M92" s="49"/>
      <c r="N92" s="33">
        <f>0</f>
        <v>0</v>
      </c>
      <c r="O92" s="33"/>
      <c r="P92" s="50">
        <f>SUM(B92:O92)</f>
        <v>0</v>
      </c>
      <c r="Q92" s="30">
        <f>SUM(P92-N92)</f>
        <v>0</v>
      </c>
      <c r="S92">
        <f>S91/2</f>
        <v>123.5</v>
      </c>
    </row>
    <row r="93" spans="1:19" x14ac:dyDescent="0.25">
      <c r="A93" s="56" t="s">
        <v>139</v>
      </c>
      <c r="B93" s="49"/>
      <c r="C93" s="49"/>
      <c r="D93" s="108"/>
      <c r="E93" s="49"/>
      <c r="F93" s="33">
        <v>59</v>
      </c>
      <c r="G93" s="49"/>
      <c r="H93" s="49"/>
      <c r="I93" s="49"/>
      <c r="J93" s="49"/>
      <c r="K93" s="49"/>
      <c r="L93" s="49"/>
      <c r="M93" s="49"/>
      <c r="N93" s="33">
        <f>21+19</f>
        <v>40</v>
      </c>
      <c r="O93" s="66"/>
      <c r="P93" s="50">
        <f>SUM(B93:O93)</f>
        <v>99</v>
      </c>
      <c r="Q93" s="30">
        <f>SUM(P93-N93)</f>
        <v>59</v>
      </c>
      <c r="S93">
        <f>S92*0.05</f>
        <v>6.1750000000000007</v>
      </c>
    </row>
    <row r="94" spans="1:19" x14ac:dyDescent="0.25">
      <c r="A94" s="60"/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78"/>
      <c r="P94" s="142"/>
      <c r="Q94" s="53"/>
    </row>
    <row r="95" spans="1:19" x14ac:dyDescent="0.25">
      <c r="A95" s="63" t="s">
        <v>152</v>
      </c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99"/>
      <c r="P95" s="143"/>
    </row>
    <row r="96" spans="1:19" x14ac:dyDescent="0.25">
      <c r="A96" s="56" t="s">
        <v>708</v>
      </c>
      <c r="B96" s="99"/>
      <c r="C96" s="107"/>
      <c r="D96" s="107"/>
      <c r="E96" s="107"/>
      <c r="F96" s="107"/>
      <c r="G96" s="107"/>
      <c r="H96" s="107"/>
      <c r="I96" s="107"/>
      <c r="J96" s="107"/>
      <c r="K96" s="67">
        <f>'VM-DG-SH'!I28</f>
        <v>21</v>
      </c>
      <c r="L96" s="107"/>
      <c r="M96" s="107"/>
      <c r="N96" s="67">
        <f>'Absentee Total'!D86</f>
        <v>58</v>
      </c>
      <c r="O96" s="33"/>
      <c r="P96" s="50">
        <f>SUM(B96:O96)</f>
        <v>79</v>
      </c>
      <c r="Q96" s="30">
        <f>SUM(P96-N96)</f>
        <v>21</v>
      </c>
    </row>
    <row r="97" spans="1:19" x14ac:dyDescent="0.25">
      <c r="A97" s="56" t="s">
        <v>0</v>
      </c>
      <c r="B97" s="49"/>
      <c r="C97" s="49"/>
      <c r="D97" s="108"/>
      <c r="E97" s="49"/>
      <c r="F97" s="49"/>
      <c r="G97" s="49"/>
      <c r="H97" s="49"/>
      <c r="I97" s="49"/>
      <c r="J97" s="49"/>
      <c r="K97" s="67">
        <f>'VM-DG-SH'!I29</f>
        <v>0</v>
      </c>
      <c r="L97" s="49"/>
      <c r="M97" s="49"/>
      <c r="N97" s="67">
        <f>'Absentee Total'!D87</f>
        <v>0</v>
      </c>
      <c r="O97" s="33"/>
      <c r="P97" s="50">
        <f>SUM(B97:O97)</f>
        <v>0</v>
      </c>
      <c r="Q97" s="30">
        <f>SUM(P97-N97)</f>
        <v>0</v>
      </c>
    </row>
    <row r="98" spans="1:19" x14ac:dyDescent="0.25">
      <c r="A98" s="56" t="s">
        <v>138</v>
      </c>
      <c r="B98" s="49"/>
      <c r="C98" s="49"/>
      <c r="D98" s="108"/>
      <c r="E98" s="49"/>
      <c r="F98" s="49"/>
      <c r="G98" s="49"/>
      <c r="H98" s="49"/>
      <c r="I98" s="49"/>
      <c r="J98" s="49"/>
      <c r="K98" s="33">
        <v>0</v>
      </c>
      <c r="L98" s="49"/>
      <c r="M98" s="49"/>
      <c r="N98" s="33">
        <v>0</v>
      </c>
      <c r="O98" s="33"/>
      <c r="P98" s="50">
        <f>SUM(B98:O98)</f>
        <v>0</v>
      </c>
      <c r="Q98" s="30">
        <f>SUM(P98-N98)</f>
        <v>0</v>
      </c>
    </row>
    <row r="99" spans="1:19" x14ac:dyDescent="0.25">
      <c r="A99" s="56" t="s">
        <v>139</v>
      </c>
      <c r="B99" s="49"/>
      <c r="C99" s="49"/>
      <c r="D99" s="108"/>
      <c r="E99" s="49"/>
      <c r="F99" s="49"/>
      <c r="G99" s="49"/>
      <c r="H99" s="49"/>
      <c r="I99" s="49"/>
      <c r="J99" s="49"/>
      <c r="K99" s="33">
        <v>10</v>
      </c>
      <c r="L99" s="49"/>
      <c r="M99" s="49"/>
      <c r="N99" s="33">
        <f>10+6</f>
        <v>16</v>
      </c>
      <c r="O99" s="66"/>
      <c r="P99" s="50">
        <f>SUM(B99:O99)</f>
        <v>26</v>
      </c>
      <c r="Q99" s="30">
        <f>SUM(P99-N99)</f>
        <v>10</v>
      </c>
    </row>
    <row r="100" spans="1:19" x14ac:dyDescent="0.25">
      <c r="A100" s="60"/>
      <c r="B100" s="146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78"/>
      <c r="P100" s="142"/>
      <c r="Q100" s="53"/>
    </row>
    <row r="101" spans="1:19" x14ac:dyDescent="0.25">
      <c r="A101" s="63" t="s">
        <v>214</v>
      </c>
      <c r="B101" s="148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99"/>
      <c r="P101" s="143"/>
      <c r="Q101" s="87"/>
    </row>
    <row r="102" spans="1:19" x14ac:dyDescent="0.25">
      <c r="A102" s="140" t="s">
        <v>699</v>
      </c>
      <c r="B102" s="49"/>
      <c r="C102" s="49"/>
      <c r="D102" s="108"/>
      <c r="E102" s="49"/>
      <c r="F102" s="49"/>
      <c r="G102" s="49"/>
      <c r="H102" s="49"/>
      <c r="I102" s="49"/>
      <c r="J102" s="49"/>
      <c r="K102" s="33">
        <v>2</v>
      </c>
      <c r="L102" s="49"/>
      <c r="M102" s="49"/>
      <c r="N102" s="33">
        <v>1</v>
      </c>
      <c r="O102" s="33"/>
      <c r="P102" s="50">
        <f>SUM(B102:O102)</f>
        <v>3</v>
      </c>
      <c r="Q102" s="139">
        <f>SUM(P102-N102)</f>
        <v>2</v>
      </c>
    </row>
    <row r="103" spans="1:19" x14ac:dyDescent="0.25">
      <c r="A103" s="140" t="s">
        <v>716</v>
      </c>
      <c r="B103" s="49"/>
      <c r="C103" s="49"/>
      <c r="D103" s="108"/>
      <c r="E103" s="49"/>
      <c r="F103" s="49"/>
      <c r="G103" s="49"/>
      <c r="H103" s="49"/>
      <c r="I103" s="49"/>
      <c r="J103" s="49"/>
      <c r="K103" s="33">
        <v>1</v>
      </c>
      <c r="L103" s="49"/>
      <c r="M103" s="49"/>
      <c r="N103" s="33">
        <v>0</v>
      </c>
      <c r="O103" s="33"/>
      <c r="P103" s="50">
        <f>SUM(B103:O103)</f>
        <v>1</v>
      </c>
      <c r="Q103" s="139">
        <f>SUM(P103-N103)</f>
        <v>1</v>
      </c>
    </row>
    <row r="104" spans="1:19" x14ac:dyDescent="0.25">
      <c r="A104" s="56" t="s">
        <v>0</v>
      </c>
      <c r="B104" s="49"/>
      <c r="C104" s="49"/>
      <c r="D104" s="108"/>
      <c r="E104" s="49"/>
      <c r="F104" s="49"/>
      <c r="G104" s="49"/>
      <c r="H104" s="49"/>
      <c r="I104" s="49"/>
      <c r="J104" s="49"/>
      <c r="K104" s="33">
        <v>0</v>
      </c>
      <c r="L104" s="49"/>
      <c r="M104" s="49"/>
      <c r="N104" s="33">
        <v>1</v>
      </c>
      <c r="O104" s="33"/>
      <c r="P104" s="50">
        <f>SUM(B104:O104)</f>
        <v>1</v>
      </c>
      <c r="Q104" s="87">
        <f>SUM(P104-N104)</f>
        <v>0</v>
      </c>
    </row>
    <row r="105" spans="1:19" x14ac:dyDescent="0.25">
      <c r="A105" s="56" t="s">
        <v>138</v>
      </c>
      <c r="B105" s="49"/>
      <c r="C105" s="49"/>
      <c r="D105" s="108"/>
      <c r="E105" s="49"/>
      <c r="F105" s="49"/>
      <c r="G105" s="49"/>
      <c r="H105" s="49"/>
      <c r="I105" s="49"/>
      <c r="J105" s="49"/>
      <c r="K105" s="33">
        <v>0</v>
      </c>
      <c r="L105" s="49"/>
      <c r="M105" s="49"/>
      <c r="N105" s="33">
        <v>0</v>
      </c>
      <c r="O105" s="33"/>
      <c r="P105" s="50">
        <f>SUM(B105:O105)</f>
        <v>0</v>
      </c>
      <c r="Q105" s="87">
        <f>SUM(P105-N105)</f>
        <v>0</v>
      </c>
    </row>
    <row r="106" spans="1:19" x14ac:dyDescent="0.25">
      <c r="A106" s="56" t="s">
        <v>139</v>
      </c>
      <c r="B106" s="49"/>
      <c r="C106" s="49"/>
      <c r="D106" s="108"/>
      <c r="E106" s="49"/>
      <c r="F106" s="49"/>
      <c r="G106" s="49"/>
      <c r="H106" s="49"/>
      <c r="I106" s="49"/>
      <c r="J106" s="49"/>
      <c r="K106" s="33">
        <v>28</v>
      </c>
      <c r="L106" s="49"/>
      <c r="M106" s="49"/>
      <c r="N106" s="33">
        <f>39+33</f>
        <v>72</v>
      </c>
      <c r="O106" s="66"/>
      <c r="P106" s="50">
        <f>SUM(B106:O106)</f>
        <v>100</v>
      </c>
      <c r="Q106" s="87">
        <f>SUM(P106-N106)</f>
        <v>28</v>
      </c>
      <c r="S106" t="s">
        <v>698</v>
      </c>
    </row>
    <row r="107" spans="1:19" x14ac:dyDescent="0.25">
      <c r="A107" s="104"/>
      <c r="B107" s="146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86"/>
      <c r="P107" s="142"/>
      <c r="Q107" s="53"/>
    </row>
    <row r="108" spans="1:19" x14ac:dyDescent="0.25">
      <c r="A108" s="63" t="s">
        <v>153</v>
      </c>
      <c r="B108" s="148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99"/>
      <c r="P108" s="143"/>
    </row>
    <row r="109" spans="1:19" x14ac:dyDescent="0.25">
      <c r="A109" s="56" t="s">
        <v>709</v>
      </c>
      <c r="B109" s="99"/>
      <c r="C109" s="107"/>
      <c r="D109" s="107"/>
      <c r="E109" s="107"/>
      <c r="F109" s="107"/>
      <c r="G109" s="107"/>
      <c r="H109" s="107"/>
      <c r="I109" s="107"/>
      <c r="J109" s="107"/>
      <c r="K109" s="67">
        <f>'VM-DG-SH'!I33</f>
        <v>19</v>
      </c>
      <c r="L109" s="107"/>
      <c r="M109" s="107"/>
      <c r="N109" s="67">
        <f>'Absentee Total'!D93</f>
        <v>55</v>
      </c>
      <c r="O109" s="33"/>
      <c r="P109" s="50">
        <f>SUM(B109:O109)</f>
        <v>74</v>
      </c>
      <c r="Q109" s="30">
        <f>SUM(P109-N109)</f>
        <v>19</v>
      </c>
    </row>
    <row r="110" spans="1:19" x14ac:dyDescent="0.25">
      <c r="A110" s="56" t="s">
        <v>0</v>
      </c>
      <c r="B110" s="49"/>
      <c r="C110" s="49"/>
      <c r="D110" s="108"/>
      <c r="E110" s="49"/>
      <c r="F110" s="49"/>
      <c r="G110" s="49"/>
      <c r="H110" s="49"/>
      <c r="I110" s="49"/>
      <c r="J110" s="49"/>
      <c r="K110" s="67">
        <f>'VM-DG-SH'!I34</f>
        <v>0</v>
      </c>
      <c r="L110" s="49"/>
      <c r="M110" s="49"/>
      <c r="N110" s="67">
        <f>'Absentee Total'!D94</f>
        <v>0</v>
      </c>
      <c r="O110" s="33"/>
      <c r="P110" s="50">
        <f>SUM(B110:O110)</f>
        <v>0</v>
      </c>
      <c r="Q110" s="30">
        <f>SUM(P110-N110)</f>
        <v>0</v>
      </c>
    </row>
    <row r="111" spans="1:19" x14ac:dyDescent="0.25">
      <c r="A111" s="56" t="s">
        <v>138</v>
      </c>
      <c r="B111" s="49"/>
      <c r="C111" s="49"/>
      <c r="D111" s="108"/>
      <c r="E111" s="49"/>
      <c r="F111" s="49"/>
      <c r="G111" s="49"/>
      <c r="H111" s="49"/>
      <c r="I111" s="49"/>
      <c r="J111" s="49"/>
      <c r="K111" s="33">
        <v>0</v>
      </c>
      <c r="L111" s="49"/>
      <c r="M111" s="49"/>
      <c r="N111" s="33">
        <f>0</f>
        <v>0</v>
      </c>
      <c r="O111" s="33"/>
      <c r="P111" s="50">
        <f>SUM(B111:O111)</f>
        <v>0</v>
      </c>
      <c r="Q111" s="30">
        <f>SUM(P111-N111)</f>
        <v>0</v>
      </c>
    </row>
    <row r="112" spans="1:19" x14ac:dyDescent="0.25">
      <c r="A112" s="56" t="s">
        <v>139</v>
      </c>
      <c r="B112" s="49"/>
      <c r="C112" s="49"/>
      <c r="D112" s="108"/>
      <c r="E112" s="49"/>
      <c r="F112" s="49"/>
      <c r="G112" s="49"/>
      <c r="H112" s="49"/>
      <c r="I112" s="49"/>
      <c r="J112" s="49"/>
      <c r="K112" s="33">
        <v>12</v>
      </c>
      <c r="L112" s="49"/>
      <c r="M112" s="49"/>
      <c r="N112" s="33">
        <f>12+7</f>
        <v>19</v>
      </c>
      <c r="O112" s="33"/>
      <c r="P112" s="50">
        <f>SUM(B112:O112)</f>
        <v>31</v>
      </c>
      <c r="Q112" s="30">
        <f>SUM(P112-N112)</f>
        <v>12</v>
      </c>
    </row>
    <row r="113" spans="1:19" x14ac:dyDescent="0.25">
      <c r="A113" s="60"/>
      <c r="B113" s="146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78"/>
      <c r="P113" s="142"/>
      <c r="Q113" s="53"/>
    </row>
    <row r="114" spans="1:19" x14ac:dyDescent="0.25">
      <c r="A114" s="63" t="s">
        <v>154</v>
      </c>
      <c r="B114" s="148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99"/>
      <c r="P114" s="143"/>
    </row>
    <row r="115" spans="1:19" x14ac:dyDescent="0.25">
      <c r="A115" s="140" t="s">
        <v>710</v>
      </c>
      <c r="B115" s="49"/>
      <c r="C115" s="49"/>
      <c r="D115" s="108"/>
      <c r="E115" s="49"/>
      <c r="F115" s="49"/>
      <c r="G115" s="49"/>
      <c r="H115" s="33">
        <f>'Cincinnati PS-FR'!I23</f>
        <v>0</v>
      </c>
      <c r="I115" s="49"/>
      <c r="J115" s="49"/>
      <c r="K115" s="49"/>
      <c r="L115" s="49"/>
      <c r="M115" s="49"/>
      <c r="N115" s="33">
        <v>10</v>
      </c>
      <c r="O115" s="33"/>
      <c r="P115" s="50">
        <f t="shared" ref="P115:P116" si="8">SUM(B115:O115)</f>
        <v>10</v>
      </c>
      <c r="Q115" s="139">
        <f t="shared" ref="Q115:Q116" si="9">SUM(P115-N115)</f>
        <v>0</v>
      </c>
    </row>
    <row r="116" spans="1:19" x14ac:dyDescent="0.25">
      <c r="A116" s="140" t="s">
        <v>711</v>
      </c>
      <c r="B116" s="49"/>
      <c r="C116" s="49"/>
      <c r="D116" s="108"/>
      <c r="E116" s="49"/>
      <c r="F116" s="49"/>
      <c r="G116" s="49"/>
      <c r="H116" s="33">
        <v>2</v>
      </c>
      <c r="I116" s="49"/>
      <c r="J116" s="49"/>
      <c r="K116" s="49"/>
      <c r="L116" s="49"/>
      <c r="M116" s="49"/>
      <c r="N116" s="33">
        <v>8</v>
      </c>
      <c r="O116" s="33"/>
      <c r="P116" s="50">
        <f t="shared" si="8"/>
        <v>10</v>
      </c>
      <c r="Q116" s="139">
        <f t="shared" si="9"/>
        <v>2</v>
      </c>
    </row>
    <row r="117" spans="1:19" x14ac:dyDescent="0.25">
      <c r="A117" s="56" t="s">
        <v>0</v>
      </c>
      <c r="B117" s="49"/>
      <c r="C117" s="49"/>
      <c r="D117" s="108"/>
      <c r="E117" s="49"/>
      <c r="F117" s="49"/>
      <c r="G117" s="49"/>
      <c r="H117" s="33">
        <v>1</v>
      </c>
      <c r="I117" s="49"/>
      <c r="J117" s="49"/>
      <c r="K117" s="49"/>
      <c r="L117" s="49"/>
      <c r="M117" s="49"/>
      <c r="N117" s="33">
        <v>0</v>
      </c>
      <c r="O117" s="33"/>
      <c r="P117" s="50">
        <f>SUM(B117:O117)</f>
        <v>1</v>
      </c>
      <c r="Q117" s="30">
        <f>SUM(P117-N117)</f>
        <v>1</v>
      </c>
    </row>
    <row r="118" spans="1:19" x14ac:dyDescent="0.25">
      <c r="A118" s="56" t="s">
        <v>138</v>
      </c>
      <c r="B118" s="49"/>
      <c r="C118" s="49"/>
      <c r="D118" s="108"/>
      <c r="E118" s="49"/>
      <c r="F118" s="49"/>
      <c r="G118" s="49"/>
      <c r="H118" s="33">
        <v>0</v>
      </c>
      <c r="I118" s="49"/>
      <c r="J118" s="49"/>
      <c r="K118" s="49"/>
      <c r="L118" s="49"/>
      <c r="M118" s="49"/>
      <c r="N118" s="33">
        <f>0</f>
        <v>0</v>
      </c>
      <c r="O118" s="33"/>
      <c r="P118" s="50">
        <f>SUM(B118:O118)</f>
        <v>0</v>
      </c>
      <c r="Q118" s="30">
        <f>SUM(P118-N118)</f>
        <v>0</v>
      </c>
      <c r="S118">
        <v>21</v>
      </c>
    </row>
    <row r="119" spans="1:19" x14ac:dyDescent="0.25">
      <c r="A119" s="56" t="s">
        <v>139</v>
      </c>
      <c r="B119" s="49"/>
      <c r="C119" s="49"/>
      <c r="D119" s="108"/>
      <c r="E119" s="49"/>
      <c r="F119" s="49"/>
      <c r="G119" s="49"/>
      <c r="H119" s="33">
        <v>67</v>
      </c>
      <c r="I119" s="49"/>
      <c r="J119" s="49"/>
      <c r="K119" s="49"/>
      <c r="L119" s="49"/>
      <c r="M119" s="49"/>
      <c r="N119" s="33">
        <f>8+26</f>
        <v>34</v>
      </c>
      <c r="O119" s="33"/>
      <c r="P119" s="50">
        <f>SUM(B119:O119)</f>
        <v>101</v>
      </c>
      <c r="Q119" s="30">
        <f>SUM(P119-N119)</f>
        <v>67</v>
      </c>
      <c r="S119">
        <f>S118*0.05</f>
        <v>1.05</v>
      </c>
    </row>
    <row r="120" spans="1:19" x14ac:dyDescent="0.25">
      <c r="A120" s="60"/>
      <c r="B120" s="146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78"/>
      <c r="P120" s="142"/>
      <c r="Q120" s="53"/>
    </row>
    <row r="121" spans="1:19" x14ac:dyDescent="0.25">
      <c r="A121" s="63" t="s">
        <v>205</v>
      </c>
      <c r="B121" s="148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99"/>
      <c r="P121" s="143"/>
      <c r="Q121" s="77"/>
    </row>
    <row r="122" spans="1:19" x14ac:dyDescent="0.25">
      <c r="A122" s="56" t="s">
        <v>712</v>
      </c>
      <c r="B122" s="49"/>
      <c r="C122" s="49"/>
      <c r="D122" s="108"/>
      <c r="E122" s="49"/>
      <c r="F122" s="49"/>
      <c r="G122" s="49"/>
      <c r="H122" s="33">
        <f>'Cincinnati PS-FR'!I24</f>
        <v>0</v>
      </c>
      <c r="I122" s="49"/>
      <c r="J122" s="49"/>
      <c r="K122" s="49"/>
      <c r="L122" s="49"/>
      <c r="M122" s="49"/>
      <c r="N122" s="33">
        <v>8</v>
      </c>
      <c r="O122" s="33"/>
      <c r="P122" s="50">
        <f t="shared" ref="P122:P125" si="10">SUM(B122:O122)</f>
        <v>8</v>
      </c>
      <c r="Q122" s="139">
        <f t="shared" ref="Q122:Q125" si="11">SUM(P122-N122)</f>
        <v>0</v>
      </c>
    </row>
    <row r="123" spans="1:19" x14ac:dyDescent="0.25">
      <c r="A123" s="56" t="s">
        <v>713</v>
      </c>
      <c r="B123" s="49"/>
      <c r="C123" s="49"/>
      <c r="D123" s="108"/>
      <c r="E123" s="49"/>
      <c r="F123" s="49"/>
      <c r="G123" s="49"/>
      <c r="H123" s="33">
        <v>0</v>
      </c>
      <c r="I123" s="49"/>
      <c r="J123" s="49"/>
      <c r="K123" s="49"/>
      <c r="L123" s="49"/>
      <c r="M123" s="49"/>
      <c r="N123" s="33">
        <v>1</v>
      </c>
      <c r="O123" s="33"/>
      <c r="P123" s="50">
        <f t="shared" si="10"/>
        <v>1</v>
      </c>
      <c r="Q123" s="139">
        <f t="shared" si="11"/>
        <v>0</v>
      </c>
    </row>
    <row r="124" spans="1:19" x14ac:dyDescent="0.25">
      <c r="A124" s="56" t="s">
        <v>714</v>
      </c>
      <c r="B124" s="49"/>
      <c r="C124" s="49"/>
      <c r="D124" s="108"/>
      <c r="E124" s="49"/>
      <c r="F124" s="49"/>
      <c r="G124" s="49"/>
      <c r="H124" s="33">
        <f>'Cincinnati PS-FR'!I26</f>
        <v>0</v>
      </c>
      <c r="I124" s="49"/>
      <c r="J124" s="49"/>
      <c r="K124" s="49"/>
      <c r="L124" s="49"/>
      <c r="M124" s="49"/>
      <c r="N124" s="33">
        <v>1</v>
      </c>
      <c r="O124" s="33"/>
      <c r="P124" s="50">
        <f t="shared" si="10"/>
        <v>1</v>
      </c>
      <c r="Q124" s="139">
        <f t="shared" si="11"/>
        <v>0</v>
      </c>
    </row>
    <row r="125" spans="1:19" x14ac:dyDescent="0.25">
      <c r="A125" s="56" t="s">
        <v>715</v>
      </c>
      <c r="B125" s="49"/>
      <c r="C125" s="49"/>
      <c r="D125" s="108"/>
      <c r="E125" s="49"/>
      <c r="F125" s="49"/>
      <c r="G125" s="49"/>
      <c r="H125" s="33">
        <v>1</v>
      </c>
      <c r="I125" s="49"/>
      <c r="J125" s="49"/>
      <c r="K125" s="49"/>
      <c r="L125" s="49"/>
      <c r="M125" s="49"/>
      <c r="N125" s="33">
        <f>'Absentee Total'!I27</f>
        <v>0</v>
      </c>
      <c r="O125" s="33"/>
      <c r="P125" s="50">
        <f t="shared" si="10"/>
        <v>1</v>
      </c>
      <c r="Q125" s="139">
        <f t="shared" si="11"/>
        <v>1</v>
      </c>
    </row>
    <row r="126" spans="1:19" x14ac:dyDescent="0.25">
      <c r="A126" s="56" t="s">
        <v>138</v>
      </c>
      <c r="B126" s="49"/>
      <c r="C126" s="49"/>
      <c r="D126" s="108"/>
      <c r="E126" s="49"/>
      <c r="F126" s="49"/>
      <c r="G126" s="49"/>
      <c r="H126" s="33">
        <v>0</v>
      </c>
      <c r="I126" s="49"/>
      <c r="J126" s="49"/>
      <c r="K126" s="49"/>
      <c r="L126" s="49"/>
      <c r="M126" s="49"/>
      <c r="N126" s="33">
        <v>0</v>
      </c>
      <c r="O126" s="33"/>
      <c r="P126" s="50">
        <f>SUM(B126:O126)</f>
        <v>0</v>
      </c>
      <c r="Q126" s="77">
        <f>SUM(P126-N126)</f>
        <v>0</v>
      </c>
      <c r="S126">
        <v>11</v>
      </c>
    </row>
    <row r="127" spans="1:19" x14ac:dyDescent="0.25">
      <c r="A127" s="56" t="s">
        <v>139</v>
      </c>
      <c r="B127" s="49"/>
      <c r="C127" s="49"/>
      <c r="D127" s="108"/>
      <c r="E127" s="49"/>
      <c r="F127" s="49"/>
      <c r="G127" s="49"/>
      <c r="H127" s="33">
        <v>34</v>
      </c>
      <c r="I127" s="49"/>
      <c r="J127" s="49"/>
      <c r="K127" s="49"/>
      <c r="L127" s="49"/>
      <c r="M127" s="49"/>
      <c r="N127" s="33">
        <f>3+13</f>
        <v>16</v>
      </c>
      <c r="O127" s="33"/>
      <c r="P127" s="50">
        <f>SUM(B127:O127)</f>
        <v>50</v>
      </c>
      <c r="Q127" s="77">
        <f>SUM(P127-N127)</f>
        <v>34</v>
      </c>
      <c r="S127">
        <f>S126*0.05</f>
        <v>0.55000000000000004</v>
      </c>
    </row>
    <row r="128" spans="1:19" x14ac:dyDescent="0.25">
      <c r="A128" s="104"/>
      <c r="B128" s="146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78"/>
      <c r="P128" s="142"/>
      <c r="Q128" s="53"/>
    </row>
    <row r="129" spans="1:19" x14ac:dyDescent="0.25">
      <c r="A129" s="63" t="s">
        <v>155</v>
      </c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99"/>
      <c r="P129" s="143"/>
    </row>
    <row r="130" spans="1:19" x14ac:dyDescent="0.25">
      <c r="A130" s="56" t="s">
        <v>718</v>
      </c>
      <c r="B130" s="99"/>
      <c r="C130" s="107"/>
      <c r="D130" s="107"/>
      <c r="E130" s="107"/>
      <c r="F130" s="107"/>
      <c r="G130" s="67">
        <f>'Plano JO-IN'!I32</f>
        <v>45</v>
      </c>
      <c r="H130" s="107"/>
      <c r="I130" s="107"/>
      <c r="J130" s="107"/>
      <c r="K130" s="107"/>
      <c r="L130" s="107"/>
      <c r="M130" s="107"/>
      <c r="N130" s="67">
        <f>'Absentee Total'!I51</f>
        <v>69</v>
      </c>
      <c r="O130" s="33"/>
      <c r="P130" s="50">
        <f>SUM(B130:O130)</f>
        <v>114</v>
      </c>
      <c r="Q130" s="30">
        <f>SUM(P130-N130)</f>
        <v>45</v>
      </c>
    </row>
    <row r="131" spans="1:19" x14ac:dyDescent="0.25">
      <c r="A131" s="56" t="s">
        <v>717</v>
      </c>
      <c r="B131" s="49"/>
      <c r="C131" s="107"/>
      <c r="D131" s="107"/>
      <c r="E131" s="107"/>
      <c r="F131" s="107"/>
      <c r="G131" s="67">
        <f>'Plano JO-IN'!I33</f>
        <v>42</v>
      </c>
      <c r="H131" s="107"/>
      <c r="I131" s="107"/>
      <c r="J131" s="107"/>
      <c r="K131" s="107"/>
      <c r="L131" s="107"/>
      <c r="M131" s="107"/>
      <c r="N131" s="67">
        <f>'Absentee Total'!I52</f>
        <v>77</v>
      </c>
      <c r="O131" s="33"/>
      <c r="P131" s="50">
        <f>SUM(B131:O131)</f>
        <v>119</v>
      </c>
      <c r="Q131" s="30">
        <f>SUM(P131-N131)</f>
        <v>42</v>
      </c>
    </row>
    <row r="132" spans="1:19" x14ac:dyDescent="0.25">
      <c r="A132" s="56" t="s">
        <v>0</v>
      </c>
      <c r="B132" s="49"/>
      <c r="C132" s="49"/>
      <c r="D132" s="108"/>
      <c r="E132" s="49"/>
      <c r="F132" s="49"/>
      <c r="G132" s="67">
        <f>'Plano JO-IN'!I34</f>
        <v>0</v>
      </c>
      <c r="H132" s="49"/>
      <c r="I132" s="49"/>
      <c r="J132" s="49"/>
      <c r="K132" s="49"/>
      <c r="L132" s="49"/>
      <c r="M132" s="49"/>
      <c r="N132" s="67">
        <f>'Absentee Total'!I53</f>
        <v>0</v>
      </c>
      <c r="O132" s="33"/>
      <c r="P132" s="50">
        <f>SUM(B132:O132)</f>
        <v>0</v>
      </c>
      <c r="Q132" s="30">
        <f>SUM(P132-N132)</f>
        <v>0</v>
      </c>
    </row>
    <row r="133" spans="1:19" x14ac:dyDescent="0.25">
      <c r="A133" s="56" t="s">
        <v>138</v>
      </c>
      <c r="B133" s="49"/>
      <c r="C133" s="49"/>
      <c r="D133" s="108"/>
      <c r="E133" s="49"/>
      <c r="F133" s="49"/>
      <c r="G133" s="33">
        <v>0</v>
      </c>
      <c r="H133" s="49"/>
      <c r="I133" s="49"/>
      <c r="J133" s="49"/>
      <c r="K133" s="49"/>
      <c r="L133" s="49"/>
      <c r="M133" s="49"/>
      <c r="N133" s="33">
        <v>0</v>
      </c>
      <c r="O133" s="33"/>
      <c r="P133" s="50">
        <f>SUM(B133:O133)</f>
        <v>0</v>
      </c>
      <c r="Q133" s="30">
        <f>SUM(P133-N133)</f>
        <v>0</v>
      </c>
    </row>
    <row r="134" spans="1:19" x14ac:dyDescent="0.25">
      <c r="A134" s="56" t="s">
        <v>139</v>
      </c>
      <c r="B134" s="49"/>
      <c r="C134" s="49"/>
      <c r="D134" s="108"/>
      <c r="E134" s="49"/>
      <c r="F134" s="49"/>
      <c r="G134" s="33">
        <v>53</v>
      </c>
      <c r="H134" s="49"/>
      <c r="I134" s="49"/>
      <c r="J134" s="49"/>
      <c r="K134" s="49"/>
      <c r="L134" s="49"/>
      <c r="M134" s="49"/>
      <c r="N134" s="33">
        <f>29+47</f>
        <v>76</v>
      </c>
      <c r="O134" s="33"/>
      <c r="P134" s="50">
        <f>SUM(B134:O134)</f>
        <v>129</v>
      </c>
      <c r="Q134" s="30">
        <f>SUM(P134-N134)</f>
        <v>53</v>
      </c>
    </row>
    <row r="135" spans="1:19" x14ac:dyDescent="0.25">
      <c r="A135" s="60"/>
      <c r="B135" s="146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78"/>
      <c r="P135" s="142"/>
      <c r="Q135" s="53"/>
    </row>
    <row r="136" spans="1:19" x14ac:dyDescent="0.25">
      <c r="A136" s="63" t="s">
        <v>156</v>
      </c>
      <c r="B136" s="148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99"/>
      <c r="P136" s="143"/>
    </row>
    <row r="137" spans="1:19" x14ac:dyDescent="0.25">
      <c r="A137" s="56" t="s">
        <v>782</v>
      </c>
      <c r="B137" s="49"/>
      <c r="C137" s="49"/>
      <c r="D137" s="108"/>
      <c r="E137" s="49"/>
      <c r="F137" s="49"/>
      <c r="G137" s="33">
        <v>1</v>
      </c>
      <c r="H137" s="49"/>
      <c r="I137" s="49"/>
      <c r="J137" s="49"/>
      <c r="K137" s="49"/>
      <c r="L137" s="49"/>
      <c r="M137" s="49"/>
      <c r="N137" s="33">
        <v>0</v>
      </c>
      <c r="O137" s="33"/>
      <c r="P137" s="50">
        <f>SUM(B137:O137)</f>
        <v>1</v>
      </c>
      <c r="Q137" s="30">
        <f>SUM(P137-N137)</f>
        <v>1</v>
      </c>
    </row>
    <row r="138" spans="1:19" x14ac:dyDescent="0.25">
      <c r="A138" s="56" t="s">
        <v>781</v>
      </c>
      <c r="B138" s="49"/>
      <c r="C138" s="49"/>
      <c r="D138" s="108"/>
      <c r="E138" s="49"/>
      <c r="F138" s="49"/>
      <c r="G138" s="33">
        <v>1</v>
      </c>
      <c r="H138" s="49"/>
      <c r="I138" s="49"/>
      <c r="J138" s="49"/>
      <c r="K138" s="49"/>
      <c r="L138" s="49"/>
      <c r="M138" s="49"/>
      <c r="N138" s="33">
        <v>0</v>
      </c>
      <c r="O138" s="33"/>
      <c r="P138" s="50">
        <f t="shared" ref="P138:P140" si="12">SUM(B138:O138)</f>
        <v>1</v>
      </c>
      <c r="Q138" s="139">
        <f t="shared" ref="Q138:Q140" si="13">SUM(P138-N138)</f>
        <v>1</v>
      </c>
    </row>
    <row r="139" spans="1:19" x14ac:dyDescent="0.25">
      <c r="A139" s="56" t="s">
        <v>779</v>
      </c>
      <c r="B139" s="49"/>
      <c r="C139" s="49"/>
      <c r="D139" s="108"/>
      <c r="E139" s="49"/>
      <c r="F139" s="49"/>
      <c r="G139" s="33">
        <v>1</v>
      </c>
      <c r="H139" s="49"/>
      <c r="I139" s="49"/>
      <c r="J139" s="49"/>
      <c r="K139" s="49"/>
      <c r="L139" s="49"/>
      <c r="M139" s="49"/>
      <c r="N139" s="33">
        <v>0</v>
      </c>
      <c r="O139" s="33"/>
      <c r="P139" s="50">
        <f t="shared" si="12"/>
        <v>1</v>
      </c>
      <c r="Q139" s="139">
        <f t="shared" si="13"/>
        <v>1</v>
      </c>
    </row>
    <row r="140" spans="1:19" x14ac:dyDescent="0.25">
      <c r="A140" s="56" t="s">
        <v>780</v>
      </c>
      <c r="B140" s="49"/>
      <c r="C140" s="49"/>
      <c r="D140" s="108"/>
      <c r="E140" s="49"/>
      <c r="F140" s="49"/>
      <c r="G140" s="33">
        <v>1</v>
      </c>
      <c r="H140" s="49"/>
      <c r="I140" s="49"/>
      <c r="J140" s="49"/>
      <c r="K140" s="49"/>
      <c r="L140" s="49"/>
      <c r="M140" s="49"/>
      <c r="N140" s="33">
        <v>0</v>
      </c>
      <c r="O140" s="33"/>
      <c r="P140" s="50">
        <f t="shared" si="12"/>
        <v>1</v>
      </c>
      <c r="Q140" s="139">
        <f t="shared" si="13"/>
        <v>1</v>
      </c>
    </row>
    <row r="141" spans="1:19" x14ac:dyDescent="0.25">
      <c r="A141" s="56" t="s">
        <v>138</v>
      </c>
      <c r="B141" s="49"/>
      <c r="C141" s="49"/>
      <c r="D141" s="108"/>
      <c r="E141" s="49"/>
      <c r="F141" s="49"/>
      <c r="G141" s="33">
        <v>0</v>
      </c>
      <c r="H141" s="49"/>
      <c r="I141" s="49"/>
      <c r="J141" s="49"/>
      <c r="K141" s="49"/>
      <c r="L141" s="49"/>
      <c r="M141" s="49"/>
      <c r="N141" s="33">
        <v>0</v>
      </c>
      <c r="O141" s="33"/>
      <c r="P141" s="50">
        <f>SUM(B141:O141)</f>
        <v>0</v>
      </c>
      <c r="Q141" s="30">
        <f>SUM(P141-N141)</f>
        <v>0</v>
      </c>
      <c r="S141">
        <v>4</v>
      </c>
    </row>
    <row r="142" spans="1:19" x14ac:dyDescent="0.25">
      <c r="A142" s="56" t="s">
        <v>139</v>
      </c>
      <c r="B142" s="49"/>
      <c r="C142" s="49"/>
      <c r="D142" s="108"/>
      <c r="E142" s="49"/>
      <c r="F142" s="49"/>
      <c r="G142" s="33">
        <v>84</v>
      </c>
      <c r="H142" s="49"/>
      <c r="I142" s="49"/>
      <c r="J142" s="49"/>
      <c r="K142" s="49"/>
      <c r="L142" s="49"/>
      <c r="M142" s="49"/>
      <c r="N142" s="33">
        <f>20+33</f>
        <v>53</v>
      </c>
      <c r="O142" s="33"/>
      <c r="P142" s="50">
        <f>SUM(B142:O142)</f>
        <v>137</v>
      </c>
      <c r="Q142" s="30">
        <f>SUM(P142-N142)</f>
        <v>84</v>
      </c>
      <c r="S142">
        <f>S141*0.04</f>
        <v>0.16</v>
      </c>
    </row>
    <row r="143" spans="1:19" x14ac:dyDescent="0.25">
      <c r="A143" s="60"/>
      <c r="B143" s="146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78"/>
      <c r="P143" s="142"/>
      <c r="Q143" s="53"/>
    </row>
    <row r="144" spans="1:19" x14ac:dyDescent="0.25">
      <c r="A144" s="63" t="s">
        <v>210</v>
      </c>
      <c r="B144" s="148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99"/>
      <c r="P144" s="143"/>
      <c r="Q144" s="87"/>
    </row>
    <row r="145" spans="1:19" x14ac:dyDescent="0.25">
      <c r="A145" s="105" t="s">
        <v>719</v>
      </c>
      <c r="B145" s="49"/>
      <c r="C145" s="49"/>
      <c r="D145" s="108"/>
      <c r="E145" s="49"/>
      <c r="F145" s="49"/>
      <c r="G145" s="33">
        <f>'Plano JO-IN'!I28</f>
        <v>63</v>
      </c>
      <c r="H145" s="49"/>
      <c r="I145" s="49"/>
      <c r="J145" s="49"/>
      <c r="K145" s="49"/>
      <c r="L145" s="49"/>
      <c r="M145" s="49"/>
      <c r="N145" s="33">
        <f>'Absentee Total'!I47</f>
        <v>38</v>
      </c>
      <c r="O145" s="33"/>
      <c r="P145" s="50">
        <f>SUM(B145:O145)</f>
        <v>101</v>
      </c>
      <c r="Q145" s="87">
        <f>SUM(P145-N145)</f>
        <v>63</v>
      </c>
    </row>
    <row r="146" spans="1:19" x14ac:dyDescent="0.25">
      <c r="A146" s="56" t="s">
        <v>0</v>
      </c>
      <c r="B146" s="49"/>
      <c r="C146" s="49"/>
      <c r="D146" s="108"/>
      <c r="E146" s="49"/>
      <c r="F146" s="49"/>
      <c r="G146" s="33">
        <f>'Plano JO-IN'!I29</f>
        <v>0</v>
      </c>
      <c r="H146" s="49"/>
      <c r="I146" s="49"/>
      <c r="J146" s="49"/>
      <c r="K146" s="49"/>
      <c r="L146" s="49"/>
      <c r="M146" s="49"/>
      <c r="N146" s="33">
        <f>'Absentee Total'!I48</f>
        <v>0</v>
      </c>
      <c r="O146" s="33"/>
      <c r="P146" s="50">
        <f>SUM(B146:O146)</f>
        <v>0</v>
      </c>
      <c r="Q146" s="87">
        <f>SUM(P146-N146)</f>
        <v>0</v>
      </c>
    </row>
    <row r="147" spans="1:19" x14ac:dyDescent="0.25">
      <c r="A147" s="56" t="s">
        <v>138</v>
      </c>
      <c r="B147" s="49"/>
      <c r="C147" s="49"/>
      <c r="D147" s="108"/>
      <c r="E147" s="49"/>
      <c r="F147" s="49"/>
      <c r="G147" s="33">
        <v>0</v>
      </c>
      <c r="H147" s="49"/>
      <c r="I147" s="49"/>
      <c r="J147" s="49"/>
      <c r="K147" s="49"/>
      <c r="L147" s="49"/>
      <c r="M147" s="49"/>
      <c r="N147" s="33">
        <v>0</v>
      </c>
      <c r="O147" s="33"/>
      <c r="P147" s="50">
        <f>SUM(B147:O147)</f>
        <v>0</v>
      </c>
      <c r="Q147" s="87">
        <f>SUM(P147-N147)</f>
        <v>0</v>
      </c>
    </row>
    <row r="148" spans="1:19" x14ac:dyDescent="0.25">
      <c r="A148" s="56" t="s">
        <v>139</v>
      </c>
      <c r="B148" s="49"/>
      <c r="C148" s="49"/>
      <c r="D148" s="108"/>
      <c r="E148" s="49"/>
      <c r="F148" s="49"/>
      <c r="G148" s="33">
        <v>25</v>
      </c>
      <c r="H148" s="49"/>
      <c r="I148" s="49"/>
      <c r="J148" s="49"/>
      <c r="K148" s="49"/>
      <c r="L148" s="49"/>
      <c r="M148" s="49"/>
      <c r="N148" s="33">
        <f>6+9</f>
        <v>15</v>
      </c>
      <c r="O148" s="33"/>
      <c r="P148" s="50">
        <f>SUM(B148:O148)</f>
        <v>40</v>
      </c>
      <c r="Q148" s="87">
        <f>SUM(P148-N148)</f>
        <v>25</v>
      </c>
    </row>
    <row r="149" spans="1:19" x14ac:dyDescent="0.25">
      <c r="A149" s="104"/>
      <c r="B149" s="146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86"/>
      <c r="P149" s="142"/>
      <c r="Q149" s="53"/>
    </row>
    <row r="150" spans="1:19" x14ac:dyDescent="0.25">
      <c r="A150" s="63" t="s">
        <v>157</v>
      </c>
      <c r="B150" s="148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99"/>
      <c r="P150" s="143"/>
    </row>
    <row r="151" spans="1:19" x14ac:dyDescent="0.25">
      <c r="A151" s="105" t="s">
        <v>720</v>
      </c>
      <c r="B151" s="49"/>
      <c r="C151" s="49"/>
      <c r="D151" s="108"/>
      <c r="E151" s="33">
        <f>'Numa BL-LN'!I29</f>
        <v>42</v>
      </c>
      <c r="F151" s="49"/>
      <c r="G151" s="49"/>
      <c r="H151" s="49"/>
      <c r="I151" s="49"/>
      <c r="J151" s="49"/>
      <c r="K151" s="49"/>
      <c r="L151" s="49"/>
      <c r="M151" s="49"/>
      <c r="N151" s="33">
        <f>'Absentee Total'!D71</f>
        <v>25</v>
      </c>
      <c r="O151" s="33"/>
      <c r="P151" s="50">
        <f>SUM(B151:O151)</f>
        <v>67</v>
      </c>
      <c r="Q151" s="87"/>
    </row>
    <row r="152" spans="1:19" x14ac:dyDescent="0.25">
      <c r="A152" s="56" t="s">
        <v>0</v>
      </c>
      <c r="B152" s="49"/>
      <c r="C152" s="49"/>
      <c r="D152" s="108"/>
      <c r="E152" s="33">
        <f>'Numa BL-LN'!I30</f>
        <v>1</v>
      </c>
      <c r="F152" s="49"/>
      <c r="G152" s="49"/>
      <c r="H152" s="49"/>
      <c r="I152" s="49"/>
      <c r="J152" s="49"/>
      <c r="K152" s="49"/>
      <c r="L152" s="49"/>
      <c r="M152" s="49"/>
      <c r="N152" s="33">
        <f>'Absentee Total'!D72</f>
        <v>0</v>
      </c>
      <c r="O152" s="33"/>
      <c r="P152" s="50">
        <f>SUM(B152:O152)</f>
        <v>1</v>
      </c>
      <c r="Q152" s="30">
        <f>SUM(P152-N152)</f>
        <v>1</v>
      </c>
    </row>
    <row r="153" spans="1:19" x14ac:dyDescent="0.25">
      <c r="A153" s="56" t="s">
        <v>138</v>
      </c>
      <c r="B153" s="49"/>
      <c r="C153" s="49"/>
      <c r="D153" s="108"/>
      <c r="E153" s="33">
        <v>0</v>
      </c>
      <c r="F153" s="49"/>
      <c r="G153" s="49"/>
      <c r="H153" s="49"/>
      <c r="I153" s="49"/>
      <c r="J153" s="49"/>
      <c r="K153" s="49"/>
      <c r="L153" s="49"/>
      <c r="M153" s="49"/>
      <c r="N153" s="33">
        <f>0</f>
        <v>0</v>
      </c>
      <c r="O153" s="33"/>
      <c r="P153" s="50">
        <f>SUM(B153:O153)</f>
        <v>0</v>
      </c>
      <c r="Q153" s="30">
        <f>SUM(P153-N153)</f>
        <v>0</v>
      </c>
    </row>
    <row r="154" spans="1:19" x14ac:dyDescent="0.25">
      <c r="A154" s="56" t="s">
        <v>139</v>
      </c>
      <c r="B154" s="49"/>
      <c r="C154" s="49"/>
      <c r="D154" s="108"/>
      <c r="E154" s="33">
        <v>8</v>
      </c>
      <c r="F154" s="49"/>
      <c r="G154" s="49"/>
      <c r="H154" s="49"/>
      <c r="I154" s="49"/>
      <c r="J154" s="49"/>
      <c r="K154" s="49"/>
      <c r="L154" s="49"/>
      <c r="M154" s="49"/>
      <c r="N154" s="33">
        <f>2+1</f>
        <v>3</v>
      </c>
      <c r="O154" s="33"/>
      <c r="P154" s="50">
        <f>SUM(B154:O154)</f>
        <v>11</v>
      </c>
      <c r="Q154" s="30">
        <f>SUM(P154-N154)</f>
        <v>8</v>
      </c>
    </row>
    <row r="155" spans="1:19" x14ac:dyDescent="0.25">
      <c r="A155" s="60"/>
      <c r="B155" s="146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78"/>
      <c r="P155" s="142"/>
      <c r="Q155" s="53"/>
    </row>
    <row r="156" spans="1:19" x14ac:dyDescent="0.25">
      <c r="A156" s="63" t="s">
        <v>158</v>
      </c>
      <c r="B156" s="148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99"/>
      <c r="P156" s="143"/>
    </row>
    <row r="157" spans="1:19" x14ac:dyDescent="0.25">
      <c r="A157" s="56" t="s">
        <v>721</v>
      </c>
      <c r="B157" s="49"/>
      <c r="C157" s="49"/>
      <c r="D157" s="108"/>
      <c r="E157" s="49"/>
      <c r="F157" s="49"/>
      <c r="G157" s="49"/>
      <c r="H157" s="33">
        <v>1</v>
      </c>
      <c r="I157" s="49"/>
      <c r="J157" s="49"/>
      <c r="K157" s="49"/>
      <c r="L157" s="49"/>
      <c r="M157" s="49"/>
      <c r="N157" s="33">
        <v>0</v>
      </c>
      <c r="O157" s="33"/>
      <c r="P157" s="106">
        <f>SUM(B157:O157)</f>
        <v>1</v>
      </c>
      <c r="Q157" s="30">
        <f>SUM(P157-N157)</f>
        <v>1</v>
      </c>
      <c r="S157">
        <v>23</v>
      </c>
    </row>
    <row r="158" spans="1:19" x14ac:dyDescent="0.25">
      <c r="A158" s="56" t="s">
        <v>722</v>
      </c>
      <c r="B158" s="49"/>
      <c r="C158" s="49"/>
      <c r="D158" s="108"/>
      <c r="E158" s="49"/>
      <c r="F158" s="49"/>
      <c r="G158" s="49"/>
      <c r="H158" s="33">
        <v>1</v>
      </c>
      <c r="I158" s="49"/>
      <c r="J158" s="49"/>
      <c r="K158" s="49"/>
      <c r="L158" s="49"/>
      <c r="M158" s="49"/>
      <c r="N158" s="33">
        <v>0</v>
      </c>
      <c r="O158" s="33"/>
      <c r="P158" s="106">
        <f t="shared" ref="P158:P169" si="14">SUM(B158:O158)</f>
        <v>1</v>
      </c>
      <c r="Q158" s="139">
        <f t="shared" ref="Q158:Q169" si="15">SUM(P158-N158)</f>
        <v>1</v>
      </c>
    </row>
    <row r="159" spans="1:19" x14ac:dyDescent="0.25">
      <c r="A159" s="56" t="s">
        <v>723</v>
      </c>
      <c r="B159" s="49"/>
      <c r="C159" s="49"/>
      <c r="D159" s="108"/>
      <c r="E159" s="49"/>
      <c r="F159" s="49"/>
      <c r="G159" s="49"/>
      <c r="H159" s="33">
        <v>0</v>
      </c>
      <c r="I159" s="49"/>
      <c r="J159" s="49"/>
      <c r="K159" s="49"/>
      <c r="L159" s="49"/>
      <c r="M159" s="49"/>
      <c r="N159" s="33">
        <v>1</v>
      </c>
      <c r="O159" s="33"/>
      <c r="P159" s="106">
        <f t="shared" si="14"/>
        <v>1</v>
      </c>
      <c r="Q159" s="139">
        <f t="shared" si="15"/>
        <v>0</v>
      </c>
    </row>
    <row r="160" spans="1:19" x14ac:dyDescent="0.25">
      <c r="A160" s="56" t="s">
        <v>724</v>
      </c>
      <c r="B160" s="49"/>
      <c r="C160" s="49"/>
      <c r="D160" s="108"/>
      <c r="E160" s="49"/>
      <c r="F160" s="49"/>
      <c r="G160" s="49"/>
      <c r="H160" s="33">
        <v>1</v>
      </c>
      <c r="I160" s="49"/>
      <c r="J160" s="49"/>
      <c r="K160" s="49"/>
      <c r="L160" s="49"/>
      <c r="M160" s="49"/>
      <c r="N160" s="33">
        <v>0</v>
      </c>
      <c r="O160" s="33"/>
      <c r="P160" s="106">
        <f t="shared" si="14"/>
        <v>1</v>
      </c>
      <c r="Q160" s="139">
        <f t="shared" si="15"/>
        <v>1</v>
      </c>
    </row>
    <row r="161" spans="1:19" x14ac:dyDescent="0.25">
      <c r="A161" s="56" t="s">
        <v>725</v>
      </c>
      <c r="B161" s="49"/>
      <c r="C161" s="49"/>
      <c r="D161" s="108"/>
      <c r="E161" s="49"/>
      <c r="F161" s="49"/>
      <c r="G161" s="49"/>
      <c r="H161" s="33">
        <v>1</v>
      </c>
      <c r="I161" s="49"/>
      <c r="J161" s="49"/>
      <c r="K161" s="49"/>
      <c r="L161" s="49"/>
      <c r="M161" s="49"/>
      <c r="N161" s="33">
        <v>0</v>
      </c>
      <c r="O161" s="33"/>
      <c r="P161" s="106">
        <f t="shared" si="14"/>
        <v>1</v>
      </c>
      <c r="Q161" s="139">
        <f t="shared" si="15"/>
        <v>1</v>
      </c>
    </row>
    <row r="162" spans="1:19" x14ac:dyDescent="0.25">
      <c r="A162" s="56" t="s">
        <v>732</v>
      </c>
      <c r="B162" s="49"/>
      <c r="C162" s="49"/>
      <c r="D162" s="108"/>
      <c r="E162" s="49"/>
      <c r="F162" s="49"/>
      <c r="G162" s="49"/>
      <c r="H162" s="33">
        <v>2</v>
      </c>
      <c r="I162" s="49"/>
      <c r="J162" s="49"/>
      <c r="K162" s="49"/>
      <c r="L162" s="49"/>
      <c r="M162" s="49"/>
      <c r="N162" s="33">
        <v>3</v>
      </c>
      <c r="O162" s="33"/>
      <c r="P162" s="106">
        <f t="shared" si="14"/>
        <v>5</v>
      </c>
      <c r="Q162" s="139">
        <f t="shared" si="15"/>
        <v>2</v>
      </c>
    </row>
    <row r="163" spans="1:19" x14ac:dyDescent="0.25">
      <c r="A163" s="56" t="s">
        <v>726</v>
      </c>
      <c r="B163" s="49"/>
      <c r="C163" s="49"/>
      <c r="D163" s="108"/>
      <c r="E163" s="49"/>
      <c r="F163" s="49"/>
      <c r="G163" s="49"/>
      <c r="H163" s="33">
        <v>1</v>
      </c>
      <c r="I163" s="49"/>
      <c r="J163" s="49"/>
      <c r="K163" s="49"/>
      <c r="L163" s="49"/>
      <c r="M163" s="49"/>
      <c r="N163" s="33">
        <v>0</v>
      </c>
      <c r="O163" s="33"/>
      <c r="P163" s="106">
        <f t="shared" si="14"/>
        <v>1</v>
      </c>
      <c r="Q163" s="139">
        <f t="shared" si="15"/>
        <v>1</v>
      </c>
    </row>
    <row r="164" spans="1:19" x14ac:dyDescent="0.25">
      <c r="A164" s="56" t="s">
        <v>727</v>
      </c>
      <c r="B164" s="49"/>
      <c r="C164" s="49"/>
      <c r="D164" s="108"/>
      <c r="E164" s="49"/>
      <c r="F164" s="49"/>
      <c r="G164" s="49"/>
      <c r="H164" s="33">
        <v>0</v>
      </c>
      <c r="I164" s="49"/>
      <c r="J164" s="49"/>
      <c r="K164" s="49"/>
      <c r="L164" s="49"/>
      <c r="M164" s="49"/>
      <c r="N164" s="33">
        <v>2</v>
      </c>
      <c r="O164" s="33"/>
      <c r="P164" s="106">
        <f t="shared" si="14"/>
        <v>2</v>
      </c>
      <c r="Q164" s="139">
        <f t="shared" si="15"/>
        <v>0</v>
      </c>
    </row>
    <row r="165" spans="1:19" x14ac:dyDescent="0.25">
      <c r="A165" s="56" t="s">
        <v>728</v>
      </c>
      <c r="B165" s="49"/>
      <c r="C165" s="49"/>
      <c r="D165" s="108"/>
      <c r="E165" s="49"/>
      <c r="F165" s="49"/>
      <c r="G165" s="49"/>
      <c r="H165" s="33">
        <v>1</v>
      </c>
      <c r="I165" s="49"/>
      <c r="J165" s="49"/>
      <c r="K165" s="49"/>
      <c r="L165" s="49"/>
      <c r="M165" s="49"/>
      <c r="N165" s="33">
        <v>0</v>
      </c>
      <c r="O165" s="33"/>
      <c r="P165" s="106">
        <f t="shared" si="14"/>
        <v>1</v>
      </c>
      <c r="Q165" s="139">
        <f t="shared" si="15"/>
        <v>1</v>
      </c>
    </row>
    <row r="166" spans="1:19" x14ac:dyDescent="0.25">
      <c r="A166" s="56" t="s">
        <v>729</v>
      </c>
      <c r="B166" s="49"/>
      <c r="C166" s="49"/>
      <c r="D166" s="108"/>
      <c r="E166" s="49"/>
      <c r="F166" s="49"/>
      <c r="G166" s="49"/>
      <c r="H166" s="33">
        <v>0</v>
      </c>
      <c r="I166" s="49"/>
      <c r="J166" s="49"/>
      <c r="K166" s="49"/>
      <c r="L166" s="49"/>
      <c r="M166" s="49"/>
      <c r="N166" s="33">
        <v>1</v>
      </c>
      <c r="O166" s="33"/>
      <c r="P166" s="106">
        <f t="shared" si="14"/>
        <v>1</v>
      </c>
      <c r="Q166" s="139">
        <f t="shared" si="15"/>
        <v>0</v>
      </c>
    </row>
    <row r="167" spans="1:19" x14ac:dyDescent="0.25">
      <c r="A167" s="56" t="s">
        <v>730</v>
      </c>
      <c r="B167" s="49"/>
      <c r="C167" s="49"/>
      <c r="D167" s="108"/>
      <c r="E167" s="49"/>
      <c r="F167" s="49"/>
      <c r="G167" s="49"/>
      <c r="H167" s="33">
        <v>0</v>
      </c>
      <c r="I167" s="49"/>
      <c r="J167" s="49"/>
      <c r="K167" s="49"/>
      <c r="L167" s="49"/>
      <c r="M167" s="49"/>
      <c r="N167" s="33">
        <v>1</v>
      </c>
      <c r="O167" s="33"/>
      <c r="P167" s="106">
        <f t="shared" si="14"/>
        <v>1</v>
      </c>
      <c r="Q167" s="139">
        <f t="shared" si="15"/>
        <v>0</v>
      </c>
    </row>
    <row r="168" spans="1:19" x14ac:dyDescent="0.25">
      <c r="A168" s="56" t="s">
        <v>731</v>
      </c>
      <c r="B168" s="49"/>
      <c r="C168" s="49"/>
      <c r="D168" s="108"/>
      <c r="E168" s="49"/>
      <c r="F168" s="49"/>
      <c r="G168" s="49"/>
      <c r="H168" s="33">
        <v>2</v>
      </c>
      <c r="I168" s="49"/>
      <c r="J168" s="49"/>
      <c r="K168" s="49"/>
      <c r="L168" s="49"/>
      <c r="M168" s="49"/>
      <c r="N168" s="33">
        <v>1</v>
      </c>
      <c r="O168" s="33"/>
      <c r="P168" s="106">
        <f t="shared" si="14"/>
        <v>3</v>
      </c>
      <c r="Q168" s="139">
        <f t="shared" si="15"/>
        <v>2</v>
      </c>
    </row>
    <row r="169" spans="1:19" x14ac:dyDescent="0.25">
      <c r="A169" s="56" t="s">
        <v>733</v>
      </c>
      <c r="B169" s="49"/>
      <c r="C169" s="49"/>
      <c r="D169" s="108"/>
      <c r="E169" s="49"/>
      <c r="F169" s="49"/>
      <c r="G169" s="49"/>
      <c r="H169" s="33">
        <v>4</v>
      </c>
      <c r="I169" s="49"/>
      <c r="J169" s="49"/>
      <c r="K169" s="49"/>
      <c r="L169" s="49"/>
      <c r="M169" s="49"/>
      <c r="N169" s="33">
        <v>0</v>
      </c>
      <c r="O169" s="33"/>
      <c r="P169" s="106">
        <f t="shared" si="14"/>
        <v>4</v>
      </c>
      <c r="Q169" s="139">
        <f t="shared" si="15"/>
        <v>4</v>
      </c>
    </row>
    <row r="170" spans="1:19" x14ac:dyDescent="0.25">
      <c r="A170" s="56" t="s">
        <v>138</v>
      </c>
      <c r="B170" s="49"/>
      <c r="C170" s="49"/>
      <c r="D170" s="108"/>
      <c r="E170" s="49"/>
      <c r="F170" s="49"/>
      <c r="G170" s="49"/>
      <c r="H170" s="33">
        <v>0</v>
      </c>
      <c r="I170" s="49"/>
      <c r="J170" s="49"/>
      <c r="K170" s="49"/>
      <c r="L170" s="49"/>
      <c r="M170" s="49"/>
      <c r="N170" s="33">
        <v>0</v>
      </c>
      <c r="O170" s="33"/>
      <c r="P170" s="50">
        <f>SUM(B170:O170)</f>
        <v>0</v>
      </c>
      <c r="Q170" s="30">
        <f>SUM(P170-N170)</f>
        <v>0</v>
      </c>
      <c r="S170">
        <f>S157/2</f>
        <v>11.5</v>
      </c>
    </row>
    <row r="171" spans="1:19" x14ac:dyDescent="0.25">
      <c r="A171" s="56" t="s">
        <v>139</v>
      </c>
      <c r="B171" s="49"/>
      <c r="C171" s="49"/>
      <c r="D171" s="108"/>
      <c r="E171" s="49"/>
      <c r="F171" s="49"/>
      <c r="G171" s="49"/>
      <c r="H171" s="33">
        <v>246</v>
      </c>
      <c r="I171" s="49"/>
      <c r="J171" s="49"/>
      <c r="K171" s="49"/>
      <c r="L171" s="49"/>
      <c r="M171" s="49"/>
      <c r="N171" s="33">
        <f>100+101</f>
        <v>201</v>
      </c>
      <c r="O171" s="33"/>
      <c r="P171" s="50">
        <f>SUM(B171:O171)</f>
        <v>447</v>
      </c>
      <c r="Q171" s="30">
        <f>SUM(P171-N171)</f>
        <v>246</v>
      </c>
      <c r="S171">
        <f>S170*0.05</f>
        <v>0.57500000000000007</v>
      </c>
    </row>
    <row r="172" spans="1:19" x14ac:dyDescent="0.25">
      <c r="A172" s="60"/>
      <c r="B172" s="146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78"/>
      <c r="P172" s="142"/>
      <c r="Q172" s="53"/>
    </row>
    <row r="173" spans="1:19" x14ac:dyDescent="0.25">
      <c r="A173" s="63" t="s">
        <v>206</v>
      </c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99"/>
      <c r="P173" s="143"/>
    </row>
    <row r="174" spans="1:19" x14ac:dyDescent="0.25">
      <c r="A174" s="56" t="s">
        <v>734</v>
      </c>
      <c r="B174" s="49"/>
      <c r="C174" s="49"/>
      <c r="D174" s="108"/>
      <c r="E174" s="49"/>
      <c r="F174" s="49"/>
      <c r="G174" s="49"/>
      <c r="H174" s="52">
        <v>0</v>
      </c>
      <c r="I174" s="49"/>
      <c r="J174" s="49"/>
      <c r="K174" s="49"/>
      <c r="L174" s="49"/>
      <c r="M174" s="49"/>
      <c r="N174" s="33">
        <v>1</v>
      </c>
      <c r="O174" s="33"/>
      <c r="P174" s="106">
        <f>SUM(B174:O174)</f>
        <v>1</v>
      </c>
      <c r="Q174" s="30">
        <f>SUM(P174-N174)</f>
        <v>0</v>
      </c>
    </row>
    <row r="175" spans="1:19" x14ac:dyDescent="0.25">
      <c r="A175" s="56" t="s">
        <v>723</v>
      </c>
      <c r="B175" s="49"/>
      <c r="C175" s="49"/>
      <c r="D175" s="108"/>
      <c r="E175" s="49"/>
      <c r="F175" s="49"/>
      <c r="G175" s="49"/>
      <c r="H175" s="52">
        <v>0</v>
      </c>
      <c r="I175" s="49"/>
      <c r="J175" s="49"/>
      <c r="K175" s="49"/>
      <c r="L175" s="49"/>
      <c r="M175" s="49"/>
      <c r="N175" s="33">
        <v>1</v>
      </c>
      <c r="O175" s="33"/>
      <c r="P175" s="106">
        <f t="shared" ref="P175:P178" si="16">SUM(B175:O175)</f>
        <v>1</v>
      </c>
      <c r="Q175" s="139">
        <f t="shared" ref="Q175:Q178" si="17">SUM(P175-N175)</f>
        <v>0</v>
      </c>
    </row>
    <row r="176" spans="1:19" x14ac:dyDescent="0.25">
      <c r="A176" s="56" t="s">
        <v>737</v>
      </c>
      <c r="B176" s="49"/>
      <c r="C176" s="49"/>
      <c r="D176" s="108"/>
      <c r="E176" s="49"/>
      <c r="F176" s="49"/>
      <c r="G176" s="49"/>
      <c r="H176" s="52">
        <v>2</v>
      </c>
      <c r="I176" s="49"/>
      <c r="J176" s="49"/>
      <c r="K176" s="49"/>
      <c r="L176" s="49"/>
      <c r="M176" s="49"/>
      <c r="N176" s="33">
        <v>2</v>
      </c>
      <c r="O176" s="33"/>
      <c r="P176" s="106">
        <f t="shared" si="16"/>
        <v>4</v>
      </c>
      <c r="Q176" s="139">
        <f t="shared" si="17"/>
        <v>2</v>
      </c>
    </row>
    <row r="177" spans="1:19" x14ac:dyDescent="0.25">
      <c r="A177" s="56" t="s">
        <v>735</v>
      </c>
      <c r="B177" s="49"/>
      <c r="C177" s="49"/>
      <c r="D177" s="108"/>
      <c r="E177" s="49"/>
      <c r="F177" s="49"/>
      <c r="G177" s="49"/>
      <c r="H177" s="52">
        <v>1</v>
      </c>
      <c r="I177" s="49"/>
      <c r="J177" s="49"/>
      <c r="K177" s="49"/>
      <c r="L177" s="49"/>
      <c r="M177" s="49"/>
      <c r="N177" s="33">
        <v>0</v>
      </c>
      <c r="O177" s="33"/>
      <c r="P177" s="106">
        <f t="shared" si="16"/>
        <v>1</v>
      </c>
      <c r="Q177" s="139">
        <f t="shared" si="17"/>
        <v>1</v>
      </c>
    </row>
    <row r="178" spans="1:19" x14ac:dyDescent="0.25">
      <c r="A178" s="56" t="s">
        <v>736</v>
      </c>
      <c r="B178" s="49"/>
      <c r="C178" s="49"/>
      <c r="D178" s="108"/>
      <c r="E178" s="49"/>
      <c r="F178" s="49"/>
      <c r="G178" s="49"/>
      <c r="H178" s="52">
        <v>0</v>
      </c>
      <c r="I178" s="49"/>
      <c r="J178" s="49"/>
      <c r="K178" s="49"/>
      <c r="L178" s="49"/>
      <c r="M178" s="49"/>
      <c r="N178" s="33">
        <v>1</v>
      </c>
      <c r="O178" s="33"/>
      <c r="P178" s="106">
        <f t="shared" si="16"/>
        <v>1</v>
      </c>
      <c r="Q178" s="139">
        <f t="shared" si="17"/>
        <v>0</v>
      </c>
    </row>
    <row r="179" spans="1:19" x14ac:dyDescent="0.25">
      <c r="A179" s="56" t="s">
        <v>138</v>
      </c>
      <c r="B179" s="49"/>
      <c r="C179" s="49"/>
      <c r="D179" s="108"/>
      <c r="E179" s="49"/>
      <c r="F179" s="49"/>
      <c r="G179" s="49"/>
      <c r="H179" s="33">
        <v>0</v>
      </c>
      <c r="I179" s="49"/>
      <c r="J179" s="49"/>
      <c r="K179" s="49"/>
      <c r="L179" s="49"/>
      <c r="M179" s="49"/>
      <c r="N179" s="33">
        <v>0</v>
      </c>
      <c r="O179" s="33"/>
      <c r="P179" s="50">
        <f>SUM(B179:O179)</f>
        <v>0</v>
      </c>
      <c r="Q179" s="30">
        <f>SUM(P179-N179)</f>
        <v>0</v>
      </c>
      <c r="S179">
        <v>8</v>
      </c>
    </row>
    <row r="180" spans="1:19" x14ac:dyDescent="0.25">
      <c r="A180" s="56" t="s">
        <v>139</v>
      </c>
      <c r="B180" s="49"/>
      <c r="C180" s="49"/>
      <c r="D180" s="108"/>
      <c r="E180" s="49"/>
      <c r="F180" s="49"/>
      <c r="G180" s="49"/>
      <c r="H180" s="33">
        <v>127</v>
      </c>
      <c r="I180" s="49"/>
      <c r="J180" s="49"/>
      <c r="K180" s="49"/>
      <c r="L180" s="49"/>
      <c r="M180" s="49"/>
      <c r="N180" s="33">
        <f>50+50</f>
        <v>100</v>
      </c>
      <c r="O180" s="33"/>
      <c r="P180" s="50">
        <f>SUM(B180:O180)</f>
        <v>227</v>
      </c>
      <c r="Q180" s="30">
        <f>SUM(P180-N180)</f>
        <v>127</v>
      </c>
      <c r="S180">
        <f>S179*0.05</f>
        <v>0.4</v>
      </c>
    </row>
    <row r="181" spans="1:19" x14ac:dyDescent="0.25">
      <c r="A181" s="60"/>
      <c r="B181" s="146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78"/>
      <c r="P181" s="142"/>
      <c r="Q181" s="53"/>
    </row>
    <row r="182" spans="1:19" x14ac:dyDescent="0.25">
      <c r="A182" s="63" t="s">
        <v>159</v>
      </c>
      <c r="B182" s="148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99"/>
      <c r="P182" s="143"/>
    </row>
    <row r="183" spans="1:19" x14ac:dyDescent="0.25">
      <c r="A183" s="141" t="s">
        <v>786</v>
      </c>
      <c r="B183" s="49"/>
      <c r="C183" s="49"/>
      <c r="D183" s="108"/>
      <c r="E183" s="49"/>
      <c r="F183" s="49"/>
      <c r="G183" s="49"/>
      <c r="H183" s="49"/>
      <c r="I183" s="49"/>
      <c r="J183" s="49"/>
      <c r="K183" s="33">
        <v>0</v>
      </c>
      <c r="L183" s="49"/>
      <c r="M183" s="49"/>
      <c r="N183" s="33">
        <v>1</v>
      </c>
      <c r="O183" s="33"/>
      <c r="P183" s="50">
        <f t="shared" ref="P183:P187" si="18">SUM(B183:O183)</f>
        <v>1</v>
      </c>
      <c r="Q183" s="139">
        <f t="shared" ref="Q183:Q187" si="19">SUM(P183-N183)</f>
        <v>0</v>
      </c>
    </row>
    <row r="184" spans="1:19" x14ac:dyDescent="0.25">
      <c r="A184" s="141" t="s">
        <v>787</v>
      </c>
      <c r="B184" s="49"/>
      <c r="C184" s="49"/>
      <c r="D184" s="108"/>
      <c r="E184" s="49"/>
      <c r="F184" s="49"/>
      <c r="G184" s="49"/>
      <c r="H184" s="49"/>
      <c r="I184" s="49"/>
      <c r="J184" s="49"/>
      <c r="K184" s="33">
        <v>0</v>
      </c>
      <c r="L184" s="49"/>
      <c r="M184" s="49"/>
      <c r="N184" s="33">
        <v>1</v>
      </c>
      <c r="O184" s="33"/>
      <c r="P184" s="50">
        <f t="shared" si="18"/>
        <v>1</v>
      </c>
      <c r="Q184" s="139">
        <f t="shared" si="19"/>
        <v>0</v>
      </c>
    </row>
    <row r="185" spans="1:19" x14ac:dyDescent="0.25">
      <c r="A185" s="141" t="s">
        <v>788</v>
      </c>
      <c r="B185" s="49"/>
      <c r="C185" s="49"/>
      <c r="D185" s="108"/>
      <c r="E185" s="49"/>
      <c r="F185" s="49"/>
      <c r="G185" s="49"/>
      <c r="H185" s="49"/>
      <c r="I185" s="49"/>
      <c r="J185" s="49"/>
      <c r="K185" s="33">
        <v>1</v>
      </c>
      <c r="L185" s="49"/>
      <c r="M185" s="49"/>
      <c r="N185" s="33">
        <v>0</v>
      </c>
      <c r="O185" s="33"/>
      <c r="P185" s="50">
        <f t="shared" si="18"/>
        <v>1</v>
      </c>
      <c r="Q185" s="139">
        <f t="shared" si="19"/>
        <v>1</v>
      </c>
    </row>
    <row r="186" spans="1:19" x14ac:dyDescent="0.25">
      <c r="A186" s="141" t="s">
        <v>783</v>
      </c>
      <c r="B186" s="49"/>
      <c r="C186" s="49"/>
      <c r="D186" s="108"/>
      <c r="E186" s="49"/>
      <c r="F186" s="49"/>
      <c r="G186" s="49"/>
      <c r="H186" s="49"/>
      <c r="I186" s="49"/>
      <c r="J186" s="49"/>
      <c r="K186" s="33">
        <v>1</v>
      </c>
      <c r="L186" s="49"/>
      <c r="M186" s="49"/>
      <c r="N186" s="33">
        <v>0</v>
      </c>
      <c r="O186" s="33"/>
      <c r="P186" s="50">
        <f t="shared" si="18"/>
        <v>1</v>
      </c>
      <c r="Q186" s="139">
        <f t="shared" si="19"/>
        <v>1</v>
      </c>
    </row>
    <row r="187" spans="1:19" x14ac:dyDescent="0.25">
      <c r="A187" s="141" t="s">
        <v>789</v>
      </c>
      <c r="B187" s="49"/>
      <c r="C187" s="49"/>
      <c r="D187" s="108"/>
      <c r="E187" s="49"/>
      <c r="F187" s="49"/>
      <c r="G187" s="49"/>
      <c r="H187" s="49"/>
      <c r="I187" s="49"/>
      <c r="J187" s="49"/>
      <c r="K187" s="33">
        <v>0</v>
      </c>
      <c r="L187" s="49"/>
      <c r="M187" s="49"/>
      <c r="N187" s="33">
        <v>1</v>
      </c>
      <c r="O187" s="33"/>
      <c r="P187" s="50">
        <f t="shared" si="18"/>
        <v>1</v>
      </c>
      <c r="Q187" s="139">
        <f t="shared" si="19"/>
        <v>0</v>
      </c>
    </row>
    <row r="188" spans="1:19" x14ac:dyDescent="0.25">
      <c r="A188" s="56" t="s">
        <v>138</v>
      </c>
      <c r="B188" s="49"/>
      <c r="C188" s="49"/>
      <c r="D188" s="108"/>
      <c r="E188" s="49"/>
      <c r="F188" s="49"/>
      <c r="G188" s="49"/>
      <c r="H188" s="49"/>
      <c r="I188" s="49"/>
      <c r="J188" s="49"/>
      <c r="K188" s="33">
        <v>0</v>
      </c>
      <c r="L188" s="49"/>
      <c r="M188" s="49"/>
      <c r="N188" s="33">
        <v>0</v>
      </c>
      <c r="O188" s="33"/>
      <c r="P188" s="50">
        <f>SUM(B188:O188)</f>
        <v>0</v>
      </c>
      <c r="Q188" s="30">
        <f>SUM(P188-N188)</f>
        <v>0</v>
      </c>
    </row>
    <row r="189" spans="1:19" x14ac:dyDescent="0.25">
      <c r="A189" s="56" t="s">
        <v>139</v>
      </c>
      <c r="B189" s="49"/>
      <c r="C189" s="49"/>
      <c r="D189" s="108"/>
      <c r="E189" s="49"/>
      <c r="F189" s="49"/>
      <c r="G189" s="49"/>
      <c r="H189" s="49"/>
      <c r="I189" s="49"/>
      <c r="J189" s="49"/>
      <c r="K189" s="33">
        <v>120</v>
      </c>
      <c r="L189" s="49"/>
      <c r="M189" s="49"/>
      <c r="N189" s="33">
        <f>57+64</f>
        <v>121</v>
      </c>
      <c r="O189" s="33"/>
      <c r="P189" s="50">
        <f>SUM(B189:O189)</f>
        <v>241</v>
      </c>
      <c r="Q189" s="30">
        <f>SUM(P189-N189)</f>
        <v>120</v>
      </c>
      <c r="S189" t="s">
        <v>698</v>
      </c>
    </row>
    <row r="190" spans="1:19" x14ac:dyDescent="0.25">
      <c r="A190" s="60"/>
      <c r="B190" s="146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78"/>
      <c r="P190" s="142"/>
      <c r="Q190" s="53"/>
    </row>
    <row r="191" spans="1:19" x14ac:dyDescent="0.25">
      <c r="A191" s="63" t="s">
        <v>207</v>
      </c>
      <c r="B191" s="148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99"/>
      <c r="P191" s="143"/>
    </row>
    <row r="192" spans="1:19" x14ac:dyDescent="0.25">
      <c r="A192" s="56" t="s">
        <v>784</v>
      </c>
      <c r="B192" s="49"/>
      <c r="C192" s="49"/>
      <c r="D192" s="108"/>
      <c r="E192" s="49"/>
      <c r="F192" s="49"/>
      <c r="G192" s="49"/>
      <c r="H192" s="49"/>
      <c r="I192" s="49"/>
      <c r="J192" s="49"/>
      <c r="K192" s="33">
        <f>'VM-DG-SH'!I38</f>
        <v>1</v>
      </c>
      <c r="L192" s="49"/>
      <c r="M192" s="49"/>
      <c r="N192" s="33">
        <v>0</v>
      </c>
      <c r="O192" s="33"/>
      <c r="P192" s="50">
        <f>SUM(B192:O192)</f>
        <v>1</v>
      </c>
      <c r="Q192" s="30">
        <f>SUM(P192-N192)</f>
        <v>1</v>
      </c>
    </row>
    <row r="193" spans="1:19" x14ac:dyDescent="0.25">
      <c r="A193" s="56" t="s">
        <v>785</v>
      </c>
      <c r="B193" s="49"/>
      <c r="C193" s="49"/>
      <c r="D193" s="108"/>
      <c r="E193" s="49"/>
      <c r="F193" s="49"/>
      <c r="G193" s="49"/>
      <c r="H193" s="49"/>
      <c r="I193" s="49"/>
      <c r="J193" s="49"/>
      <c r="K193" s="33">
        <v>0</v>
      </c>
      <c r="L193" s="49"/>
      <c r="M193" s="49"/>
      <c r="N193" s="33">
        <v>1</v>
      </c>
      <c r="O193" s="33"/>
      <c r="P193" s="50">
        <f>SUM(B193:O193)</f>
        <v>1</v>
      </c>
      <c r="Q193" s="139">
        <f>SUM(P193-N193)</f>
        <v>0</v>
      </c>
    </row>
    <row r="194" spans="1:19" x14ac:dyDescent="0.25">
      <c r="A194" s="56" t="s">
        <v>138</v>
      </c>
      <c r="B194" s="49"/>
      <c r="C194" s="49"/>
      <c r="D194" s="108"/>
      <c r="E194" s="49"/>
      <c r="F194" s="49"/>
      <c r="G194" s="49"/>
      <c r="H194" s="49"/>
      <c r="I194" s="49"/>
      <c r="J194" s="49"/>
      <c r="K194" s="33">
        <v>0</v>
      </c>
      <c r="L194" s="49"/>
      <c r="M194" s="49"/>
      <c r="N194" s="33">
        <f>0</f>
        <v>0</v>
      </c>
      <c r="O194" s="33"/>
      <c r="P194" s="50">
        <f>SUM(B194:O194)</f>
        <v>0</v>
      </c>
      <c r="Q194" s="30">
        <f>SUM(P194-N194)</f>
        <v>0</v>
      </c>
    </row>
    <row r="195" spans="1:19" x14ac:dyDescent="0.25">
      <c r="A195" s="56" t="s">
        <v>139</v>
      </c>
      <c r="B195" s="49"/>
      <c r="C195" s="49"/>
      <c r="D195" s="108"/>
      <c r="E195" s="49"/>
      <c r="F195" s="49"/>
      <c r="G195" s="49"/>
      <c r="H195" s="49"/>
      <c r="I195" s="49"/>
      <c r="J195" s="49"/>
      <c r="K195" s="33">
        <v>60</v>
      </c>
      <c r="L195" s="49"/>
      <c r="M195" s="49"/>
      <c r="N195" s="33">
        <f>28+33</f>
        <v>61</v>
      </c>
      <c r="O195" s="33"/>
      <c r="P195" s="50">
        <f>SUM(B195:O195)</f>
        <v>121</v>
      </c>
      <c r="Q195" s="30">
        <f>SUM(P195-N195)</f>
        <v>60</v>
      </c>
      <c r="S195" t="s">
        <v>698</v>
      </c>
    </row>
    <row r="196" spans="1:19" x14ac:dyDescent="0.25">
      <c r="A196" s="60"/>
      <c r="B196" s="146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78"/>
      <c r="P196" s="142"/>
      <c r="Q196" s="53"/>
    </row>
    <row r="197" spans="1:19" x14ac:dyDescent="0.25">
      <c r="A197" s="63" t="s">
        <v>160</v>
      </c>
      <c r="B197" s="148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99"/>
      <c r="P197" s="143"/>
    </row>
    <row r="198" spans="1:19" x14ac:dyDescent="0.25">
      <c r="A198" s="56" t="s">
        <v>748</v>
      </c>
      <c r="B198" s="49"/>
      <c r="C198" s="49"/>
      <c r="D198" s="108"/>
      <c r="E198" s="49"/>
      <c r="F198" s="49"/>
      <c r="G198" s="49"/>
      <c r="H198" s="49"/>
      <c r="I198" s="33">
        <v>2</v>
      </c>
      <c r="J198" s="49"/>
      <c r="K198" s="49"/>
      <c r="L198" s="49"/>
      <c r="M198" s="49"/>
      <c r="N198" s="33">
        <v>2</v>
      </c>
      <c r="O198" s="33"/>
      <c r="P198" s="50">
        <f>SUM(B198:O198)</f>
        <v>4</v>
      </c>
      <c r="Q198" s="30">
        <f>SUM(P198-N198)</f>
        <v>2</v>
      </c>
      <c r="S198">
        <v>22</v>
      </c>
    </row>
    <row r="199" spans="1:19" x14ac:dyDescent="0.25">
      <c r="A199" s="56" t="s">
        <v>738</v>
      </c>
      <c r="B199" s="49"/>
      <c r="C199" s="49"/>
      <c r="D199" s="108"/>
      <c r="E199" s="49"/>
      <c r="F199" s="49"/>
      <c r="G199" s="49"/>
      <c r="H199" s="49"/>
      <c r="I199" s="33">
        <v>1</v>
      </c>
      <c r="J199" s="49"/>
      <c r="K199" s="49"/>
      <c r="L199" s="49"/>
      <c r="M199" s="49"/>
      <c r="N199" s="33">
        <v>0</v>
      </c>
      <c r="O199" s="33"/>
      <c r="P199" s="50">
        <f t="shared" ref="P199:P208" si="20">SUM(B199:O199)</f>
        <v>1</v>
      </c>
      <c r="Q199" s="139">
        <f t="shared" ref="Q199:Q208" si="21">SUM(P199-N199)</f>
        <v>1</v>
      </c>
    </row>
    <row r="200" spans="1:19" x14ac:dyDescent="0.25">
      <c r="A200" s="56" t="s">
        <v>739</v>
      </c>
      <c r="B200" s="49"/>
      <c r="C200" s="49"/>
      <c r="D200" s="108"/>
      <c r="E200" s="49"/>
      <c r="F200" s="49"/>
      <c r="G200" s="49"/>
      <c r="H200" s="49"/>
      <c r="I200" s="33">
        <v>1</v>
      </c>
      <c r="J200" s="49"/>
      <c r="K200" s="49"/>
      <c r="L200" s="49"/>
      <c r="M200" s="49"/>
      <c r="N200" s="33">
        <v>0</v>
      </c>
      <c r="O200" s="33"/>
      <c r="P200" s="50">
        <f t="shared" si="20"/>
        <v>1</v>
      </c>
      <c r="Q200" s="139">
        <f t="shared" si="21"/>
        <v>1</v>
      </c>
    </row>
    <row r="201" spans="1:19" x14ac:dyDescent="0.25">
      <c r="A201" s="56" t="s">
        <v>740</v>
      </c>
      <c r="B201" s="49"/>
      <c r="C201" s="49"/>
      <c r="D201" s="108"/>
      <c r="E201" s="49"/>
      <c r="F201" s="49"/>
      <c r="G201" s="49"/>
      <c r="H201" s="49"/>
      <c r="I201" s="33">
        <v>0</v>
      </c>
      <c r="J201" s="49"/>
      <c r="K201" s="49"/>
      <c r="L201" s="49"/>
      <c r="M201" s="49"/>
      <c r="N201" s="33">
        <v>1</v>
      </c>
      <c r="O201" s="33"/>
      <c r="P201" s="50">
        <f t="shared" si="20"/>
        <v>1</v>
      </c>
      <c r="Q201" s="139">
        <f t="shared" si="21"/>
        <v>0</v>
      </c>
    </row>
    <row r="202" spans="1:19" x14ac:dyDescent="0.25">
      <c r="A202" s="56" t="s">
        <v>741</v>
      </c>
      <c r="B202" s="49"/>
      <c r="C202" s="49"/>
      <c r="D202" s="108"/>
      <c r="E202" s="49"/>
      <c r="F202" s="49"/>
      <c r="G202" s="49"/>
      <c r="H202" s="49"/>
      <c r="I202" s="33">
        <v>0</v>
      </c>
      <c r="J202" s="49"/>
      <c r="K202" s="49"/>
      <c r="L202" s="49"/>
      <c r="M202" s="49"/>
      <c r="N202" s="33">
        <v>1</v>
      </c>
      <c r="O202" s="33"/>
      <c r="P202" s="50">
        <f t="shared" si="20"/>
        <v>1</v>
      </c>
      <c r="Q202" s="139">
        <f t="shared" si="21"/>
        <v>0</v>
      </c>
    </row>
    <row r="203" spans="1:19" x14ac:dyDescent="0.25">
      <c r="A203" s="56" t="s">
        <v>742</v>
      </c>
      <c r="B203" s="49"/>
      <c r="C203" s="49"/>
      <c r="D203" s="108"/>
      <c r="E203" s="49"/>
      <c r="F203" s="49"/>
      <c r="G203" s="49"/>
      <c r="H203" s="49"/>
      <c r="I203" s="33">
        <v>1</v>
      </c>
      <c r="J203" s="49"/>
      <c r="K203" s="49"/>
      <c r="L203" s="49"/>
      <c r="M203" s="49"/>
      <c r="N203" s="33">
        <v>2</v>
      </c>
      <c r="O203" s="33"/>
      <c r="P203" s="50">
        <f t="shared" si="20"/>
        <v>3</v>
      </c>
      <c r="Q203" s="139">
        <f t="shared" si="21"/>
        <v>1</v>
      </c>
    </row>
    <row r="204" spans="1:19" x14ac:dyDescent="0.25">
      <c r="A204" s="56" t="s">
        <v>743</v>
      </c>
      <c r="B204" s="49"/>
      <c r="C204" s="49"/>
      <c r="D204" s="108"/>
      <c r="E204" s="49"/>
      <c r="F204" s="49"/>
      <c r="G204" s="49"/>
      <c r="H204" s="49"/>
      <c r="I204" s="33">
        <v>0</v>
      </c>
      <c r="J204" s="49"/>
      <c r="K204" s="49"/>
      <c r="L204" s="49"/>
      <c r="M204" s="49"/>
      <c r="N204" s="33">
        <v>1</v>
      </c>
      <c r="O204" s="33"/>
      <c r="P204" s="50">
        <f t="shared" si="20"/>
        <v>1</v>
      </c>
      <c r="Q204" s="139">
        <f t="shared" si="21"/>
        <v>0</v>
      </c>
    </row>
    <row r="205" spans="1:19" x14ac:dyDescent="0.25">
      <c r="A205" s="56" t="s">
        <v>744</v>
      </c>
      <c r="B205" s="49"/>
      <c r="C205" s="49"/>
      <c r="D205" s="108"/>
      <c r="E205" s="49"/>
      <c r="F205" s="49"/>
      <c r="G205" s="49"/>
      <c r="H205" s="49"/>
      <c r="I205" s="33">
        <v>2</v>
      </c>
      <c r="J205" s="49"/>
      <c r="K205" s="49"/>
      <c r="L205" s="49"/>
      <c r="M205" s="49"/>
      <c r="N205" s="33">
        <v>2</v>
      </c>
      <c r="O205" s="33"/>
      <c r="P205" s="50">
        <f t="shared" si="20"/>
        <v>4</v>
      </c>
      <c r="Q205" s="139">
        <f t="shared" si="21"/>
        <v>2</v>
      </c>
    </row>
    <row r="206" spans="1:19" x14ac:dyDescent="0.25">
      <c r="A206" s="56" t="s">
        <v>745</v>
      </c>
      <c r="B206" s="49"/>
      <c r="C206" s="49"/>
      <c r="D206" s="108"/>
      <c r="E206" s="49"/>
      <c r="F206" s="49"/>
      <c r="G206" s="49"/>
      <c r="H206" s="49"/>
      <c r="I206" s="33">
        <v>1</v>
      </c>
      <c r="J206" s="49"/>
      <c r="K206" s="49"/>
      <c r="L206" s="49"/>
      <c r="M206" s="49"/>
      <c r="N206" s="33">
        <v>0</v>
      </c>
      <c r="O206" s="33"/>
      <c r="P206" s="50">
        <f t="shared" si="20"/>
        <v>1</v>
      </c>
      <c r="Q206" s="139">
        <f t="shared" si="21"/>
        <v>1</v>
      </c>
    </row>
    <row r="207" spans="1:19" x14ac:dyDescent="0.25">
      <c r="A207" s="56" t="s">
        <v>746</v>
      </c>
      <c r="B207" s="49"/>
      <c r="C207" s="49"/>
      <c r="D207" s="108"/>
      <c r="E207" s="49"/>
      <c r="F207" s="49"/>
      <c r="G207" s="49"/>
      <c r="H207" s="49"/>
      <c r="I207" s="33">
        <v>0</v>
      </c>
      <c r="J207" s="49"/>
      <c r="K207" s="49"/>
      <c r="L207" s="49"/>
      <c r="M207" s="49"/>
      <c r="N207" s="33">
        <v>1</v>
      </c>
      <c r="O207" s="33"/>
      <c r="P207" s="50">
        <f t="shared" si="20"/>
        <v>1</v>
      </c>
      <c r="Q207" s="139">
        <f t="shared" si="21"/>
        <v>0</v>
      </c>
    </row>
    <row r="208" spans="1:19" x14ac:dyDescent="0.25">
      <c r="A208" s="56" t="s">
        <v>747</v>
      </c>
      <c r="B208" s="49"/>
      <c r="C208" s="49"/>
      <c r="D208" s="108"/>
      <c r="E208" s="49"/>
      <c r="F208" s="49"/>
      <c r="G208" s="49"/>
      <c r="H208" s="49"/>
      <c r="I208" s="33">
        <v>1</v>
      </c>
      <c r="J208" s="49"/>
      <c r="K208" s="49"/>
      <c r="L208" s="49"/>
      <c r="M208" s="49"/>
      <c r="N208" s="33">
        <v>3</v>
      </c>
      <c r="O208" s="33"/>
      <c r="P208" s="50">
        <f t="shared" si="20"/>
        <v>4</v>
      </c>
      <c r="Q208" s="139">
        <f t="shared" si="21"/>
        <v>1</v>
      </c>
    </row>
    <row r="209" spans="1:19" x14ac:dyDescent="0.25">
      <c r="A209" s="56" t="s">
        <v>138</v>
      </c>
      <c r="B209" s="49"/>
      <c r="C209" s="49"/>
      <c r="D209" s="108"/>
      <c r="E209" s="49"/>
      <c r="F209" s="49"/>
      <c r="G209" s="49"/>
      <c r="H209" s="49"/>
      <c r="I209" s="33">
        <v>0</v>
      </c>
      <c r="J209" s="49"/>
      <c r="K209" s="49"/>
      <c r="L209" s="49"/>
      <c r="M209" s="49"/>
      <c r="N209" s="33">
        <f>0</f>
        <v>0</v>
      </c>
      <c r="O209" s="33"/>
      <c r="P209" s="50">
        <f>SUM(B209:O209)</f>
        <v>0</v>
      </c>
      <c r="Q209" s="30">
        <f>SUM(P209-N209)</f>
        <v>0</v>
      </c>
      <c r="S209">
        <f>S198/3</f>
        <v>7.333333333333333</v>
      </c>
    </row>
    <row r="210" spans="1:19" x14ac:dyDescent="0.25">
      <c r="A210" s="56" t="s">
        <v>139</v>
      </c>
      <c r="B210" s="49"/>
      <c r="C210" s="49"/>
      <c r="D210" s="108"/>
      <c r="E210" s="49"/>
      <c r="F210" s="49"/>
      <c r="G210" s="49"/>
      <c r="H210" s="49"/>
      <c r="I210" s="33">
        <v>192</v>
      </c>
      <c r="J210" s="49"/>
      <c r="K210" s="49"/>
      <c r="L210" s="49"/>
      <c r="M210" s="49"/>
      <c r="N210" s="33">
        <f>104+72</f>
        <v>176</v>
      </c>
      <c r="O210" s="33"/>
      <c r="P210" s="50">
        <f>SUM(B210:O210)</f>
        <v>368</v>
      </c>
      <c r="Q210" s="30">
        <f>SUM(P210-N210)</f>
        <v>192</v>
      </c>
      <c r="S210">
        <f>S209*0.05</f>
        <v>0.3666666666666667</v>
      </c>
    </row>
    <row r="211" spans="1:19" x14ac:dyDescent="0.25">
      <c r="A211" s="60"/>
      <c r="B211" s="146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78"/>
      <c r="P211" s="142"/>
      <c r="Q211" s="53"/>
    </row>
    <row r="212" spans="1:19" x14ac:dyDescent="0.25">
      <c r="A212" s="63" t="s">
        <v>161</v>
      </c>
      <c r="B212" s="148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99"/>
      <c r="P212" s="143"/>
    </row>
    <row r="213" spans="1:19" x14ac:dyDescent="0.25">
      <c r="A213" s="105" t="s">
        <v>750</v>
      </c>
      <c r="B213" s="49"/>
      <c r="C213" s="49"/>
      <c r="D213" s="108"/>
      <c r="E213" s="49"/>
      <c r="F213" s="49"/>
      <c r="G213" s="49"/>
      <c r="H213" s="49"/>
      <c r="I213" s="49"/>
      <c r="J213" s="33">
        <f>'Unionville-Udell UN-UD'!I35</f>
        <v>65</v>
      </c>
      <c r="K213" s="49"/>
      <c r="L213" s="49"/>
      <c r="M213" s="49"/>
      <c r="N213" s="33">
        <f>'Absentee Total'!I69</f>
        <v>54</v>
      </c>
      <c r="O213" s="33"/>
      <c r="P213" s="50">
        <f>SUM(B213:O213)</f>
        <v>119</v>
      </c>
      <c r="Q213" s="87">
        <f>SUM(P213-N213)</f>
        <v>65</v>
      </c>
    </row>
    <row r="214" spans="1:19" x14ac:dyDescent="0.25">
      <c r="A214" s="105" t="s">
        <v>749</v>
      </c>
      <c r="B214" s="49"/>
      <c r="C214" s="49"/>
      <c r="D214" s="108"/>
      <c r="E214" s="49"/>
      <c r="F214" s="49"/>
      <c r="G214" s="49"/>
      <c r="H214" s="49"/>
      <c r="I214" s="49"/>
      <c r="J214" s="33">
        <v>1</v>
      </c>
      <c r="K214" s="49"/>
      <c r="L214" s="49"/>
      <c r="M214" s="49"/>
      <c r="N214" s="33">
        <v>2</v>
      </c>
      <c r="O214" s="33"/>
      <c r="P214" s="50">
        <f>SUM(B214:O214)</f>
        <v>3</v>
      </c>
      <c r="Q214" s="139">
        <f>SUM(P214-N214)</f>
        <v>1</v>
      </c>
    </row>
    <row r="215" spans="1:19" x14ac:dyDescent="0.25">
      <c r="A215" s="56" t="s">
        <v>0</v>
      </c>
      <c r="B215" s="49"/>
      <c r="C215" s="49"/>
      <c r="D215" s="108"/>
      <c r="E215" s="49"/>
      <c r="F215" s="49"/>
      <c r="G215" s="49"/>
      <c r="H215" s="49"/>
      <c r="I215" s="49"/>
      <c r="J215" s="33">
        <v>3</v>
      </c>
      <c r="K215" s="49"/>
      <c r="L215" s="49"/>
      <c r="M215" s="49"/>
      <c r="N215" s="33">
        <v>2</v>
      </c>
      <c r="O215" s="33"/>
      <c r="P215" s="50">
        <f>SUM(B215:O215)</f>
        <v>5</v>
      </c>
      <c r="Q215" s="30">
        <f>SUM(P215-N215)</f>
        <v>3</v>
      </c>
      <c r="S215">
        <f>SUM(P213:P215)</f>
        <v>127</v>
      </c>
    </row>
    <row r="216" spans="1:19" x14ac:dyDescent="0.25">
      <c r="A216" s="56" t="s">
        <v>138</v>
      </c>
      <c r="B216" s="49"/>
      <c r="C216" s="49"/>
      <c r="D216" s="108"/>
      <c r="E216" s="49"/>
      <c r="F216" s="49"/>
      <c r="G216" s="49"/>
      <c r="H216" s="49"/>
      <c r="I216" s="49"/>
      <c r="J216" s="33">
        <v>0</v>
      </c>
      <c r="K216" s="49"/>
      <c r="L216" s="49"/>
      <c r="M216" s="49"/>
      <c r="N216" s="33">
        <v>0</v>
      </c>
      <c r="O216" s="33"/>
      <c r="P216" s="50">
        <f>SUM(B216:O216)</f>
        <v>0</v>
      </c>
      <c r="Q216" s="30">
        <f>SUM(P216-N216)</f>
        <v>0</v>
      </c>
      <c r="S216">
        <f>S215/2</f>
        <v>63.5</v>
      </c>
    </row>
    <row r="217" spans="1:19" x14ac:dyDescent="0.25">
      <c r="A217" s="56" t="s">
        <v>139</v>
      </c>
      <c r="B217" s="49"/>
      <c r="C217" s="49"/>
      <c r="D217" s="108"/>
      <c r="E217" s="49"/>
      <c r="F217" s="49"/>
      <c r="G217" s="49"/>
      <c r="H217" s="49"/>
      <c r="I217" s="49"/>
      <c r="J217" s="33">
        <v>87</v>
      </c>
      <c r="K217" s="49"/>
      <c r="L217" s="49"/>
      <c r="M217" s="49"/>
      <c r="N217" s="33">
        <f>53+41</f>
        <v>94</v>
      </c>
      <c r="O217" s="33"/>
      <c r="P217" s="50">
        <f>SUM(B217:O217)</f>
        <v>181</v>
      </c>
      <c r="Q217" s="30">
        <f>SUM(P217-N217)</f>
        <v>87</v>
      </c>
      <c r="S217">
        <f>S216*0.05</f>
        <v>3.1750000000000003</v>
      </c>
    </row>
    <row r="218" spans="1:19" x14ac:dyDescent="0.25">
      <c r="A218" s="60"/>
      <c r="B218" s="146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78"/>
      <c r="P218" s="142"/>
      <c r="Q218" s="53"/>
    </row>
    <row r="219" spans="1:19" x14ac:dyDescent="0.25">
      <c r="A219" s="63" t="s">
        <v>213</v>
      </c>
      <c r="B219" s="148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99"/>
      <c r="P219" s="143"/>
      <c r="Q219" s="87"/>
    </row>
    <row r="220" spans="1:19" x14ac:dyDescent="0.25">
      <c r="A220" s="56" t="s">
        <v>751</v>
      </c>
      <c r="B220" s="49"/>
      <c r="C220" s="49"/>
      <c r="D220" s="108"/>
      <c r="E220" s="49"/>
      <c r="F220" s="49"/>
      <c r="G220" s="49"/>
      <c r="H220" s="49"/>
      <c r="I220" s="49"/>
      <c r="J220" s="33">
        <v>1</v>
      </c>
      <c r="K220" s="49"/>
      <c r="L220" s="49"/>
      <c r="M220" s="49"/>
      <c r="N220" s="33">
        <v>0</v>
      </c>
      <c r="O220" s="33"/>
      <c r="P220" s="50">
        <f t="shared" ref="P220:P225" si="22">SUM(B220:O220)</f>
        <v>1</v>
      </c>
      <c r="Q220" s="87">
        <f>SUM(P220-N220)</f>
        <v>1</v>
      </c>
    </row>
    <row r="221" spans="1:19" x14ac:dyDescent="0.25">
      <c r="A221" s="56" t="s">
        <v>752</v>
      </c>
      <c r="B221" s="49"/>
      <c r="C221" s="49"/>
      <c r="D221" s="108"/>
      <c r="E221" s="49"/>
      <c r="F221" s="49"/>
      <c r="G221" s="49"/>
      <c r="H221" s="49"/>
      <c r="I221" s="49"/>
      <c r="J221" s="33">
        <v>1</v>
      </c>
      <c r="K221" s="49"/>
      <c r="L221" s="49"/>
      <c r="M221" s="49"/>
      <c r="N221" s="33">
        <v>0</v>
      </c>
      <c r="O221" s="33"/>
      <c r="P221" s="50">
        <f t="shared" si="22"/>
        <v>1</v>
      </c>
      <c r="Q221" s="139"/>
    </row>
    <row r="222" spans="1:19" x14ac:dyDescent="0.25">
      <c r="A222" s="56" t="s">
        <v>754</v>
      </c>
      <c r="B222" s="49"/>
      <c r="C222" s="49"/>
      <c r="D222" s="108"/>
      <c r="E222" s="49"/>
      <c r="F222" s="49"/>
      <c r="G222" s="49"/>
      <c r="H222" s="49"/>
      <c r="I222" s="49"/>
      <c r="J222" s="33">
        <v>0</v>
      </c>
      <c r="K222" s="49"/>
      <c r="L222" s="49"/>
      <c r="M222" s="49"/>
      <c r="N222" s="33">
        <v>2</v>
      </c>
      <c r="O222" s="33"/>
      <c r="P222" s="50">
        <f t="shared" si="22"/>
        <v>2</v>
      </c>
      <c r="Q222" s="139"/>
    </row>
    <row r="223" spans="1:19" x14ac:dyDescent="0.25">
      <c r="A223" s="56" t="s">
        <v>753</v>
      </c>
      <c r="B223" s="49"/>
      <c r="C223" s="49"/>
      <c r="D223" s="108"/>
      <c r="E223" s="49"/>
      <c r="F223" s="49"/>
      <c r="G223" s="49"/>
      <c r="H223" s="49"/>
      <c r="I223" s="49"/>
      <c r="J223" s="33">
        <v>0</v>
      </c>
      <c r="K223" s="49"/>
      <c r="L223" s="49"/>
      <c r="M223" s="49"/>
      <c r="N223" s="33">
        <v>1</v>
      </c>
      <c r="O223" s="33"/>
      <c r="P223" s="50">
        <f t="shared" si="22"/>
        <v>1</v>
      </c>
      <c r="Q223" s="139"/>
    </row>
    <row r="224" spans="1:19" x14ac:dyDescent="0.25">
      <c r="A224" s="56" t="s">
        <v>138</v>
      </c>
      <c r="B224" s="49"/>
      <c r="C224" s="49"/>
      <c r="D224" s="108"/>
      <c r="E224" s="49"/>
      <c r="F224" s="49"/>
      <c r="G224" s="49"/>
      <c r="H224" s="49"/>
      <c r="I224" s="49"/>
      <c r="J224" s="33">
        <v>0</v>
      </c>
      <c r="K224" s="49"/>
      <c r="L224" s="49"/>
      <c r="M224" s="49"/>
      <c r="N224" s="33">
        <v>0</v>
      </c>
      <c r="O224" s="33"/>
      <c r="P224" s="50">
        <f t="shared" si="22"/>
        <v>0</v>
      </c>
      <c r="Q224" s="87">
        <f>SUM(P224-N224)</f>
        <v>0</v>
      </c>
    </row>
    <row r="225" spans="1:19" x14ac:dyDescent="0.25">
      <c r="A225" s="56" t="s">
        <v>139</v>
      </c>
      <c r="B225" s="49"/>
      <c r="C225" s="49"/>
      <c r="D225" s="108"/>
      <c r="E225" s="49"/>
      <c r="F225" s="49"/>
      <c r="G225" s="49"/>
      <c r="H225" s="49"/>
      <c r="I225" s="49"/>
      <c r="J225" s="33">
        <v>76</v>
      </c>
      <c r="K225" s="49"/>
      <c r="L225" s="49"/>
      <c r="M225" s="49"/>
      <c r="N225" s="33">
        <f>39+34</f>
        <v>73</v>
      </c>
      <c r="O225" s="33"/>
      <c r="P225" s="50">
        <f t="shared" si="22"/>
        <v>149</v>
      </c>
      <c r="Q225" s="87">
        <f>SUM(P225-N225)</f>
        <v>76</v>
      </c>
      <c r="S225" t="s">
        <v>698</v>
      </c>
    </row>
    <row r="226" spans="1:19" x14ac:dyDescent="0.25">
      <c r="A226" s="104"/>
      <c r="B226" s="146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86"/>
      <c r="P226" s="142"/>
      <c r="Q226" s="53"/>
    </row>
    <row r="227" spans="1:19" x14ac:dyDescent="0.25">
      <c r="A227" s="63" t="s">
        <v>162</v>
      </c>
      <c r="B227" s="148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99"/>
      <c r="P227" s="143"/>
    </row>
    <row r="228" spans="1:19" x14ac:dyDescent="0.25">
      <c r="A228" s="56" t="s">
        <v>755</v>
      </c>
      <c r="B228" s="99"/>
      <c r="C228" s="107"/>
      <c r="D228" s="107"/>
      <c r="E228" s="107"/>
      <c r="F228" s="107"/>
      <c r="G228" s="107"/>
      <c r="H228" s="107"/>
      <c r="I228" s="107"/>
      <c r="J228" s="67">
        <f>'Unionville-Udell UN-UD'!I25</f>
        <v>25</v>
      </c>
      <c r="K228" s="107"/>
      <c r="L228" s="107"/>
      <c r="M228" s="107"/>
      <c r="N228" s="67">
        <f>'Absentee Total'!I56</f>
        <v>26</v>
      </c>
      <c r="O228" s="33"/>
      <c r="P228" s="50">
        <f>SUM(B228:O228)</f>
        <v>51</v>
      </c>
      <c r="Q228" s="30">
        <f>SUM(P228-N228)</f>
        <v>25</v>
      </c>
    </row>
    <row r="229" spans="1:19" x14ac:dyDescent="0.25">
      <c r="A229" s="56" t="s">
        <v>756</v>
      </c>
      <c r="B229" s="49"/>
      <c r="C229" s="107"/>
      <c r="D229" s="107"/>
      <c r="E229" s="107"/>
      <c r="F229" s="107"/>
      <c r="G229" s="107"/>
      <c r="H229" s="107"/>
      <c r="I229" s="107"/>
      <c r="J229" s="67">
        <f>'Unionville-Udell UN-UD'!I26</f>
        <v>54</v>
      </c>
      <c r="K229" s="107"/>
      <c r="L229" s="107"/>
      <c r="M229" s="107"/>
      <c r="N229" s="67">
        <f>'Absentee Total'!I57</f>
        <v>43</v>
      </c>
      <c r="O229" s="33"/>
      <c r="P229" s="50">
        <f>SUM(B229:O229)</f>
        <v>97</v>
      </c>
      <c r="Q229" s="87">
        <f>SUM(P229-N229)</f>
        <v>54</v>
      </c>
    </row>
    <row r="230" spans="1:19" x14ac:dyDescent="0.25">
      <c r="A230" s="56" t="s">
        <v>0</v>
      </c>
      <c r="B230" s="49"/>
      <c r="C230" s="49"/>
      <c r="D230" s="108"/>
      <c r="E230" s="49"/>
      <c r="F230" s="49"/>
      <c r="G230" s="49"/>
      <c r="H230" s="49"/>
      <c r="I230" s="49"/>
      <c r="J230" s="67">
        <f>'Unionville-Udell UN-UD'!I27</f>
        <v>2</v>
      </c>
      <c r="K230" s="49"/>
      <c r="L230" s="49"/>
      <c r="M230" s="49"/>
      <c r="N230" s="67">
        <f>'Absentee Total'!I58</f>
        <v>1</v>
      </c>
      <c r="O230" s="33"/>
      <c r="P230" s="50">
        <f>SUM(B230:O230)</f>
        <v>3</v>
      </c>
      <c r="Q230" s="30">
        <f>SUM(P230-N230)</f>
        <v>2</v>
      </c>
    </row>
    <row r="231" spans="1:19" x14ac:dyDescent="0.25">
      <c r="A231" s="56" t="s">
        <v>138</v>
      </c>
      <c r="B231" s="49"/>
      <c r="C231" s="49"/>
      <c r="D231" s="108"/>
      <c r="E231" s="49"/>
      <c r="F231" s="49"/>
      <c r="G231" s="49"/>
      <c r="H231" s="49"/>
      <c r="I231" s="49"/>
      <c r="J231" s="33">
        <v>0</v>
      </c>
      <c r="K231" s="49"/>
      <c r="L231" s="49"/>
      <c r="M231" s="49"/>
      <c r="N231" s="33">
        <v>0</v>
      </c>
      <c r="O231" s="33"/>
      <c r="P231" s="50">
        <f>SUM(B231:O231)</f>
        <v>0</v>
      </c>
      <c r="Q231" s="30">
        <f>SUM(P231-N231)</f>
        <v>0</v>
      </c>
    </row>
    <row r="232" spans="1:19" x14ac:dyDescent="0.25">
      <c r="A232" s="56" t="s">
        <v>139</v>
      </c>
      <c r="B232" s="49"/>
      <c r="C232" s="49"/>
      <c r="D232" s="108"/>
      <c r="E232" s="49"/>
      <c r="F232" s="49"/>
      <c r="G232" s="49"/>
      <c r="H232" s="49"/>
      <c r="I232" s="49"/>
      <c r="J232" s="33">
        <v>71</v>
      </c>
      <c r="K232" s="49"/>
      <c r="L232" s="49"/>
      <c r="M232" s="49"/>
      <c r="N232" s="33">
        <f>14+36</f>
        <v>50</v>
      </c>
      <c r="O232" s="33"/>
      <c r="P232" s="50">
        <f>SUM(B232:O232)</f>
        <v>121</v>
      </c>
      <c r="Q232" s="30">
        <f>SUM(P232-N232)</f>
        <v>71</v>
      </c>
    </row>
    <row r="233" spans="1:19" x14ac:dyDescent="0.25">
      <c r="A233" s="60"/>
      <c r="B233" s="146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78"/>
      <c r="P233" s="142"/>
      <c r="Q233" s="53"/>
    </row>
    <row r="234" spans="1:19" x14ac:dyDescent="0.25">
      <c r="A234" s="63" t="s">
        <v>211</v>
      </c>
      <c r="B234" s="148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85"/>
      <c r="P234" s="143"/>
      <c r="Q234" s="87"/>
    </row>
    <row r="235" spans="1:19" x14ac:dyDescent="0.25">
      <c r="A235" s="56" t="s">
        <v>757</v>
      </c>
      <c r="B235" s="99"/>
      <c r="C235" s="107"/>
      <c r="D235" s="107"/>
      <c r="E235" s="107"/>
      <c r="F235" s="107"/>
      <c r="G235" s="107"/>
      <c r="H235" s="107"/>
      <c r="I235" s="107"/>
      <c r="J235" s="67">
        <f>'Unionville-Udell UN-UD'!I29</f>
        <v>53</v>
      </c>
      <c r="K235" s="107"/>
      <c r="L235" s="107"/>
      <c r="M235" s="107"/>
      <c r="N235" s="67">
        <f>'Absentee Total'!I61</f>
        <v>40</v>
      </c>
      <c r="O235" s="67"/>
      <c r="P235" s="50">
        <f>SUM(B235:O235)</f>
        <v>93</v>
      </c>
      <c r="Q235" s="87">
        <f>SUM(P235-N235)</f>
        <v>53</v>
      </c>
    </row>
    <row r="236" spans="1:19" x14ac:dyDescent="0.25">
      <c r="A236" s="56" t="s">
        <v>0</v>
      </c>
      <c r="B236" s="49"/>
      <c r="C236" s="49"/>
      <c r="D236" s="108"/>
      <c r="E236" s="49"/>
      <c r="F236" s="49"/>
      <c r="G236" s="49"/>
      <c r="H236" s="49"/>
      <c r="I236" s="49"/>
      <c r="J236" s="67">
        <f>'Unionville-Udell UN-UD'!I30</f>
        <v>1</v>
      </c>
      <c r="K236" s="49"/>
      <c r="L236" s="49"/>
      <c r="M236" s="49"/>
      <c r="N236" s="67">
        <f>'Absentee Total'!I62</f>
        <v>1</v>
      </c>
      <c r="O236" s="33"/>
      <c r="P236" s="50">
        <f>SUM(B236:O236)</f>
        <v>2</v>
      </c>
      <c r="Q236" s="87">
        <f>SUM(P236-N236)</f>
        <v>1</v>
      </c>
    </row>
    <row r="237" spans="1:19" x14ac:dyDescent="0.25">
      <c r="A237" s="56" t="s">
        <v>138</v>
      </c>
      <c r="B237" s="49"/>
      <c r="C237" s="49"/>
      <c r="D237" s="108"/>
      <c r="E237" s="49"/>
      <c r="F237" s="49"/>
      <c r="G237" s="49"/>
      <c r="H237" s="49"/>
      <c r="I237" s="49"/>
      <c r="J237" s="33">
        <v>0</v>
      </c>
      <c r="K237" s="49"/>
      <c r="L237" s="49"/>
      <c r="M237" s="49"/>
      <c r="N237" s="33">
        <v>0</v>
      </c>
      <c r="O237" s="33"/>
      <c r="P237" s="50">
        <f>SUM(B237:O237)</f>
        <v>0</v>
      </c>
      <c r="Q237" s="87">
        <f>SUM(P237-N237)</f>
        <v>0</v>
      </c>
    </row>
    <row r="238" spans="1:19" x14ac:dyDescent="0.25">
      <c r="A238" s="56" t="s">
        <v>139</v>
      </c>
      <c r="B238" s="49"/>
      <c r="C238" s="49"/>
      <c r="D238" s="108"/>
      <c r="E238" s="49"/>
      <c r="F238" s="49"/>
      <c r="G238" s="49"/>
      <c r="H238" s="49"/>
      <c r="I238" s="49"/>
      <c r="J238" s="33">
        <v>22</v>
      </c>
      <c r="K238" s="49"/>
      <c r="L238" s="49"/>
      <c r="M238" s="49"/>
      <c r="N238" s="33">
        <f>4+15</f>
        <v>19</v>
      </c>
      <c r="O238" s="33"/>
      <c r="P238" s="50">
        <f>SUM(B238:O238)</f>
        <v>41</v>
      </c>
      <c r="Q238" s="87">
        <f>SUM(P238-N238)</f>
        <v>22</v>
      </c>
    </row>
    <row r="239" spans="1:19" x14ac:dyDescent="0.25">
      <c r="A239" s="104"/>
      <c r="B239" s="146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86"/>
      <c r="P239" s="142"/>
      <c r="Q239" s="53"/>
    </row>
    <row r="240" spans="1:19" x14ac:dyDescent="0.25">
      <c r="A240" s="63" t="s">
        <v>212</v>
      </c>
      <c r="B240" s="148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85"/>
      <c r="P240" s="143"/>
      <c r="Q240" s="87"/>
    </row>
    <row r="241" spans="1:19" x14ac:dyDescent="0.25">
      <c r="A241" s="56" t="s">
        <v>758</v>
      </c>
      <c r="B241" s="99"/>
      <c r="C241" s="107"/>
      <c r="D241" s="107"/>
      <c r="E241" s="107"/>
      <c r="F241" s="107"/>
      <c r="G241" s="107"/>
      <c r="H241" s="107"/>
      <c r="I241" s="107"/>
      <c r="J241" s="67">
        <f>'Unionville-Udell UN-UD'!I32</f>
        <v>53</v>
      </c>
      <c r="K241" s="107"/>
      <c r="L241" s="107"/>
      <c r="M241" s="107"/>
      <c r="N241" s="67">
        <f>'Absentee Total'!I65</f>
        <v>47</v>
      </c>
      <c r="O241" s="67"/>
      <c r="P241" s="50">
        <f>SUM(B241:O241)</f>
        <v>100</v>
      </c>
      <c r="Q241" s="87">
        <f>SUM(P241-N241)</f>
        <v>53</v>
      </c>
    </row>
    <row r="242" spans="1:19" x14ac:dyDescent="0.25">
      <c r="A242" s="56" t="s">
        <v>0</v>
      </c>
      <c r="B242" s="49"/>
      <c r="C242" s="49"/>
      <c r="D242" s="108"/>
      <c r="E242" s="49"/>
      <c r="F242" s="49"/>
      <c r="G242" s="49"/>
      <c r="H242" s="49"/>
      <c r="I242" s="49"/>
      <c r="J242" s="67">
        <f>'Unionville-Udell UN-UD'!I33</f>
        <v>0</v>
      </c>
      <c r="K242" s="49"/>
      <c r="L242" s="49"/>
      <c r="M242" s="49"/>
      <c r="N242" s="67">
        <f>'Absentee Total'!I66</f>
        <v>0</v>
      </c>
      <c r="O242" s="33"/>
      <c r="P242" s="50">
        <f>SUM(B242:O242)</f>
        <v>0</v>
      </c>
      <c r="Q242" s="87">
        <f>SUM(P242-N242)</f>
        <v>0</v>
      </c>
    </row>
    <row r="243" spans="1:19" x14ac:dyDescent="0.25">
      <c r="A243" s="56" t="s">
        <v>138</v>
      </c>
      <c r="B243" s="49"/>
      <c r="C243" s="49"/>
      <c r="D243" s="108"/>
      <c r="E243" s="49"/>
      <c r="F243" s="49"/>
      <c r="G243" s="49"/>
      <c r="H243" s="49"/>
      <c r="I243" s="49"/>
      <c r="J243" s="33">
        <v>0</v>
      </c>
      <c r="K243" s="49"/>
      <c r="L243" s="49"/>
      <c r="M243" s="49"/>
      <c r="N243" s="33">
        <v>0</v>
      </c>
      <c r="O243" s="33"/>
      <c r="P243" s="50">
        <f>SUM(B243:O243)</f>
        <v>0</v>
      </c>
      <c r="Q243" s="87">
        <f>SUM(P243-N243)</f>
        <v>0</v>
      </c>
    </row>
    <row r="244" spans="1:19" x14ac:dyDescent="0.25">
      <c r="A244" s="56" t="s">
        <v>139</v>
      </c>
      <c r="B244" s="49"/>
      <c r="C244" s="49"/>
      <c r="D244" s="108"/>
      <c r="E244" s="49"/>
      <c r="F244" s="49"/>
      <c r="G244" s="49"/>
      <c r="H244" s="49"/>
      <c r="I244" s="49"/>
      <c r="J244" s="33">
        <v>23</v>
      </c>
      <c r="K244" s="49"/>
      <c r="L244" s="49"/>
      <c r="M244" s="49"/>
      <c r="N244" s="33">
        <f>3+10</f>
        <v>13</v>
      </c>
      <c r="O244" s="33"/>
      <c r="P244" s="50">
        <f>SUM(B244:O244)</f>
        <v>36</v>
      </c>
      <c r="Q244" s="87">
        <f>SUM(P244-N244)</f>
        <v>23</v>
      </c>
    </row>
    <row r="245" spans="1:19" x14ac:dyDescent="0.25">
      <c r="A245" s="104"/>
      <c r="B245" s="146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86"/>
      <c r="P245" s="142"/>
      <c r="Q245" s="53"/>
    </row>
    <row r="246" spans="1:19" x14ac:dyDescent="0.25">
      <c r="A246" s="63" t="s">
        <v>163</v>
      </c>
      <c r="B246" s="148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99"/>
      <c r="P246" s="143"/>
    </row>
    <row r="247" spans="1:19" x14ac:dyDescent="0.25">
      <c r="A247" s="56" t="s">
        <v>759</v>
      </c>
      <c r="B247" s="99"/>
      <c r="C247" s="107"/>
      <c r="D247" s="107"/>
      <c r="E247" s="107"/>
      <c r="F247" s="107"/>
      <c r="G247" s="107"/>
      <c r="H247" s="107"/>
      <c r="I247" s="107"/>
      <c r="J247" s="107"/>
      <c r="K247" s="67">
        <f>'VM-DG-SH'!I25</f>
        <v>101</v>
      </c>
      <c r="L247" s="107"/>
      <c r="M247" s="107"/>
      <c r="N247" s="67">
        <f>'Absentee Total'!D82</f>
        <v>215</v>
      </c>
      <c r="O247" s="33"/>
      <c r="P247" s="50">
        <f>SUM(B247:O247)</f>
        <v>316</v>
      </c>
      <c r="Q247" s="30">
        <f>SUM(P247-N247)</f>
        <v>101</v>
      </c>
    </row>
    <row r="248" spans="1:19" x14ac:dyDescent="0.25">
      <c r="A248" s="56" t="s">
        <v>760</v>
      </c>
      <c r="B248" s="99"/>
      <c r="C248" s="107"/>
      <c r="D248" s="107"/>
      <c r="E248" s="107"/>
      <c r="F248" s="107"/>
      <c r="G248" s="107"/>
      <c r="H248" s="107"/>
      <c r="I248" s="107"/>
      <c r="J248" s="107"/>
      <c r="K248" s="67">
        <v>2</v>
      </c>
      <c r="L248" s="107"/>
      <c r="M248" s="107"/>
      <c r="N248" s="67">
        <v>3</v>
      </c>
      <c r="O248" s="33"/>
      <c r="P248" s="50">
        <f>SUM(B248:O248)</f>
        <v>5</v>
      </c>
      <c r="Q248" s="139">
        <f>SUM(P248-N248)</f>
        <v>2</v>
      </c>
    </row>
    <row r="249" spans="1:19" x14ac:dyDescent="0.25">
      <c r="A249" s="56" t="s">
        <v>0</v>
      </c>
      <c r="B249" s="49"/>
      <c r="C249" s="49"/>
      <c r="D249" s="108"/>
      <c r="E249" s="49"/>
      <c r="F249" s="49"/>
      <c r="G249" s="49"/>
      <c r="H249" s="49"/>
      <c r="I249" s="49"/>
      <c r="J249" s="49"/>
      <c r="K249" s="33">
        <v>1</v>
      </c>
      <c r="L249" s="49"/>
      <c r="M249" s="49"/>
      <c r="N249" s="67">
        <v>3</v>
      </c>
      <c r="O249" s="33"/>
      <c r="P249" s="50">
        <f>SUM(B249:O249)</f>
        <v>4</v>
      </c>
      <c r="Q249" s="30">
        <f>SUM(P249-N249)</f>
        <v>1</v>
      </c>
      <c r="S249">
        <f>SUM(P247:P249)</f>
        <v>325</v>
      </c>
    </row>
    <row r="250" spans="1:19" x14ac:dyDescent="0.25">
      <c r="A250" s="56" t="s">
        <v>138</v>
      </c>
      <c r="B250" s="49"/>
      <c r="C250" s="49"/>
      <c r="D250" s="108"/>
      <c r="E250" s="49"/>
      <c r="F250" s="49"/>
      <c r="G250" s="49"/>
      <c r="H250" s="49"/>
      <c r="I250" s="49"/>
      <c r="J250" s="49"/>
      <c r="K250" s="33">
        <v>0</v>
      </c>
      <c r="L250" s="49"/>
      <c r="M250" s="49"/>
      <c r="N250" s="33">
        <v>0</v>
      </c>
      <c r="O250" s="33"/>
      <c r="P250" s="50">
        <f>SUM(B250:O250)</f>
        <v>0</v>
      </c>
      <c r="Q250" s="30">
        <f>SUM(P250-N250)</f>
        <v>0</v>
      </c>
      <c r="S250">
        <f>S249/2</f>
        <v>162.5</v>
      </c>
    </row>
    <row r="251" spans="1:19" x14ac:dyDescent="0.25">
      <c r="A251" s="56" t="s">
        <v>139</v>
      </c>
      <c r="B251" s="49"/>
      <c r="C251" s="49"/>
      <c r="D251" s="108"/>
      <c r="E251" s="49"/>
      <c r="F251" s="49"/>
      <c r="G251" s="49"/>
      <c r="H251" s="49"/>
      <c r="I251" s="49"/>
      <c r="J251" s="49"/>
      <c r="K251" s="33">
        <v>170</v>
      </c>
      <c r="L251" s="49"/>
      <c r="M251" s="49"/>
      <c r="N251" s="33">
        <f>156+167</f>
        <v>323</v>
      </c>
      <c r="O251" s="33"/>
      <c r="P251" s="50">
        <f>SUM(B251:O251)</f>
        <v>493</v>
      </c>
      <c r="Q251" s="30">
        <f>SUM(P251-N251)</f>
        <v>170</v>
      </c>
      <c r="S251">
        <f>S250*0.05</f>
        <v>8.125</v>
      </c>
    </row>
    <row r="252" spans="1:19" x14ac:dyDescent="0.25">
      <c r="A252" s="60"/>
      <c r="B252" s="146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78"/>
      <c r="P252" s="142"/>
      <c r="Q252" s="53"/>
    </row>
    <row r="253" spans="1:19" x14ac:dyDescent="0.25">
      <c r="A253" s="63" t="s">
        <v>164</v>
      </c>
      <c r="B253" s="148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99"/>
      <c r="P253" s="143"/>
    </row>
    <row r="254" spans="1:19" x14ac:dyDescent="0.25">
      <c r="A254" s="56" t="s">
        <v>769</v>
      </c>
      <c r="B254" s="49"/>
      <c r="C254" s="107"/>
      <c r="D254" s="107"/>
      <c r="E254" s="107"/>
      <c r="F254" s="107"/>
      <c r="G254" s="107"/>
      <c r="H254" s="107"/>
      <c r="I254" s="107"/>
      <c r="J254" s="107"/>
      <c r="K254" s="107"/>
      <c r="L254" s="67">
        <f>'Mystic-Rathbun WA'!I25</f>
        <v>113</v>
      </c>
      <c r="M254" s="107"/>
      <c r="N254" s="67">
        <f>'Absentee Total'!D60</f>
        <v>93</v>
      </c>
      <c r="O254" s="33"/>
      <c r="P254" s="50">
        <f>SUM(B254:O254)</f>
        <v>206</v>
      </c>
      <c r="Q254" s="30">
        <f>SUM(P254-N254)</f>
        <v>113</v>
      </c>
    </row>
    <row r="255" spans="1:19" x14ac:dyDescent="0.25">
      <c r="A255" s="56" t="s">
        <v>790</v>
      </c>
      <c r="B255" s="49"/>
      <c r="C255" s="107"/>
      <c r="D255" s="107"/>
      <c r="E255" s="107"/>
      <c r="F255" s="107"/>
      <c r="G255" s="107"/>
      <c r="H255" s="107"/>
      <c r="I255" s="107"/>
      <c r="J255" s="107"/>
      <c r="K255" s="107"/>
      <c r="L255" s="67">
        <v>0</v>
      </c>
      <c r="M255" s="107"/>
      <c r="N255" s="67">
        <v>1</v>
      </c>
      <c r="O255" s="33"/>
      <c r="P255" s="50">
        <f t="shared" ref="P255:P256" si="23">SUM(B255:O255)</f>
        <v>1</v>
      </c>
      <c r="Q255" s="139">
        <f t="shared" ref="Q255:Q256" si="24">SUM(P255-N255)</f>
        <v>0</v>
      </c>
    </row>
    <row r="256" spans="1:19" x14ac:dyDescent="0.25">
      <c r="A256" s="56" t="s">
        <v>791</v>
      </c>
      <c r="B256" s="49"/>
      <c r="C256" s="49"/>
      <c r="D256" s="108"/>
      <c r="E256" s="49"/>
      <c r="F256" s="49"/>
      <c r="G256" s="49"/>
      <c r="H256" s="49"/>
      <c r="I256" s="49"/>
      <c r="J256" s="49"/>
      <c r="K256" s="49"/>
      <c r="L256" s="67">
        <f>'Mystic-Rathbun WA'!I26</f>
        <v>0</v>
      </c>
      <c r="M256" s="49"/>
      <c r="N256" s="67">
        <v>1</v>
      </c>
      <c r="O256" s="33"/>
      <c r="P256" s="50">
        <f t="shared" si="23"/>
        <v>1</v>
      </c>
      <c r="Q256" s="139">
        <f t="shared" si="24"/>
        <v>0</v>
      </c>
      <c r="S256">
        <f>SUM(P254:P256)</f>
        <v>208</v>
      </c>
    </row>
    <row r="257" spans="1:19" x14ac:dyDescent="0.25">
      <c r="A257" s="56" t="s">
        <v>138</v>
      </c>
      <c r="B257" s="49"/>
      <c r="C257" s="49"/>
      <c r="D257" s="108"/>
      <c r="E257" s="49"/>
      <c r="F257" s="49"/>
      <c r="G257" s="49"/>
      <c r="H257" s="49"/>
      <c r="I257" s="49"/>
      <c r="J257" s="49"/>
      <c r="K257" s="49"/>
      <c r="L257" s="33">
        <v>0</v>
      </c>
      <c r="M257" s="49"/>
      <c r="N257" s="33">
        <v>0</v>
      </c>
      <c r="O257" s="33"/>
      <c r="P257" s="50">
        <f>SUM(B257:O257)</f>
        <v>0</v>
      </c>
      <c r="Q257" s="30">
        <f>SUM(P257-N257)</f>
        <v>0</v>
      </c>
      <c r="S257">
        <f>S256/2</f>
        <v>104</v>
      </c>
    </row>
    <row r="258" spans="1:19" x14ac:dyDescent="0.25">
      <c r="A258" s="56" t="s">
        <v>139</v>
      </c>
      <c r="B258" s="49"/>
      <c r="C258" s="49"/>
      <c r="D258" s="108"/>
      <c r="E258" s="49"/>
      <c r="F258" s="49"/>
      <c r="G258" s="49"/>
      <c r="H258" s="49"/>
      <c r="I258" s="49"/>
      <c r="J258" s="49"/>
      <c r="K258" s="49"/>
      <c r="L258" s="33">
        <v>147</v>
      </c>
      <c r="M258" s="49"/>
      <c r="N258" s="33">
        <f>52+69</f>
        <v>121</v>
      </c>
      <c r="O258" s="33"/>
      <c r="P258" s="50">
        <f>SUM(B258:O258)</f>
        <v>268</v>
      </c>
      <c r="Q258" s="30">
        <f>SUM(P258-N258)</f>
        <v>147</v>
      </c>
      <c r="S258">
        <f>S257*0.05</f>
        <v>5.2</v>
      </c>
    </row>
    <row r="259" spans="1:19" x14ac:dyDescent="0.25">
      <c r="A259" s="60"/>
      <c r="B259" s="146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78"/>
      <c r="P259" s="142"/>
      <c r="Q259" s="53"/>
    </row>
    <row r="260" spans="1:19" x14ac:dyDescent="0.25">
      <c r="A260" s="63" t="s">
        <v>208</v>
      </c>
      <c r="B260" s="148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99"/>
      <c r="P260" s="143"/>
    </row>
    <row r="261" spans="1:19" x14ac:dyDescent="0.25">
      <c r="A261" s="56" t="s">
        <v>794</v>
      </c>
      <c r="B261" s="49"/>
      <c r="C261" s="49"/>
      <c r="D261" s="108"/>
      <c r="E261" s="49"/>
      <c r="F261" s="49"/>
      <c r="G261" s="49"/>
      <c r="H261" s="49"/>
      <c r="I261" s="49"/>
      <c r="J261" s="49"/>
      <c r="K261" s="49"/>
      <c r="L261" s="33">
        <v>0</v>
      </c>
      <c r="M261" s="49"/>
      <c r="N261" s="33">
        <v>1</v>
      </c>
      <c r="O261" s="33"/>
      <c r="P261" s="50">
        <f t="shared" ref="P261:P267" si="25">SUM(B261:O261)</f>
        <v>1</v>
      </c>
      <c r="Q261" s="30">
        <f>SUM(P261-N261)</f>
        <v>0</v>
      </c>
    </row>
    <row r="262" spans="1:19" x14ac:dyDescent="0.25">
      <c r="A262" s="56" t="s">
        <v>795</v>
      </c>
      <c r="B262" s="49"/>
      <c r="C262" s="49"/>
      <c r="D262" s="108"/>
      <c r="E262" s="49"/>
      <c r="F262" s="49"/>
      <c r="G262" s="49"/>
      <c r="H262" s="49"/>
      <c r="I262" s="49"/>
      <c r="J262" s="49"/>
      <c r="K262" s="49"/>
      <c r="L262" s="33">
        <v>0</v>
      </c>
      <c r="M262" s="49"/>
      <c r="N262" s="33">
        <v>1</v>
      </c>
      <c r="O262" s="33"/>
      <c r="P262" s="50">
        <f t="shared" si="25"/>
        <v>1</v>
      </c>
      <c r="Q262" s="139">
        <f t="shared" ref="Q262:Q265" si="26">SUM(P262-N262)</f>
        <v>0</v>
      </c>
    </row>
    <row r="263" spans="1:19" x14ac:dyDescent="0.25">
      <c r="A263" s="56" t="s">
        <v>792</v>
      </c>
      <c r="B263" s="49"/>
      <c r="C263" s="49"/>
      <c r="D263" s="108"/>
      <c r="E263" s="49"/>
      <c r="F263" s="49"/>
      <c r="G263" s="49"/>
      <c r="H263" s="49"/>
      <c r="I263" s="49"/>
      <c r="J263" s="49"/>
      <c r="K263" s="49"/>
      <c r="L263" s="33">
        <v>0</v>
      </c>
      <c r="M263" s="49"/>
      <c r="N263" s="33">
        <v>1</v>
      </c>
      <c r="O263" s="33"/>
      <c r="P263" s="50">
        <f t="shared" si="25"/>
        <v>1</v>
      </c>
      <c r="Q263" s="139">
        <f t="shared" si="26"/>
        <v>0</v>
      </c>
    </row>
    <row r="264" spans="1:19" x14ac:dyDescent="0.25">
      <c r="A264" s="56" t="s">
        <v>793</v>
      </c>
      <c r="B264" s="49"/>
      <c r="C264" s="49"/>
      <c r="D264" s="108"/>
      <c r="E264" s="49"/>
      <c r="F264" s="49"/>
      <c r="G264" s="49"/>
      <c r="H264" s="49"/>
      <c r="I264" s="49"/>
      <c r="J264" s="49"/>
      <c r="K264" s="49"/>
      <c r="L264" s="33">
        <v>0</v>
      </c>
      <c r="M264" s="49"/>
      <c r="N264" s="33">
        <v>1</v>
      </c>
      <c r="O264" s="33"/>
      <c r="P264" s="50">
        <f t="shared" si="25"/>
        <v>1</v>
      </c>
      <c r="Q264" s="139">
        <f t="shared" si="26"/>
        <v>0</v>
      </c>
    </row>
    <row r="265" spans="1:19" x14ac:dyDescent="0.25">
      <c r="A265" s="56" t="s">
        <v>0</v>
      </c>
      <c r="B265" s="49"/>
      <c r="C265" s="49"/>
      <c r="D265" s="108"/>
      <c r="E265" s="49"/>
      <c r="F265" s="49"/>
      <c r="G265" s="49"/>
      <c r="H265" s="49"/>
      <c r="I265" s="49"/>
      <c r="J265" s="49"/>
      <c r="K265" s="49"/>
      <c r="L265" s="33">
        <v>1</v>
      </c>
      <c r="M265" s="49"/>
      <c r="N265" s="33">
        <v>2</v>
      </c>
      <c r="O265" s="33"/>
      <c r="P265" s="50">
        <f t="shared" si="25"/>
        <v>3</v>
      </c>
      <c r="Q265" s="139">
        <f t="shared" si="26"/>
        <v>1</v>
      </c>
    </row>
    <row r="266" spans="1:19" x14ac:dyDescent="0.25">
      <c r="A266" s="56" t="s">
        <v>138</v>
      </c>
      <c r="B266" s="49"/>
      <c r="C266" s="49"/>
      <c r="D266" s="108"/>
      <c r="E266" s="49"/>
      <c r="F266" s="49"/>
      <c r="G266" s="49"/>
      <c r="H266" s="49"/>
      <c r="I266" s="49"/>
      <c r="J266" s="49"/>
      <c r="K266" s="49"/>
      <c r="L266" s="33">
        <v>0</v>
      </c>
      <c r="M266" s="49"/>
      <c r="N266" s="33">
        <v>0</v>
      </c>
      <c r="O266" s="33"/>
      <c r="P266" s="50">
        <f t="shared" si="25"/>
        <v>0</v>
      </c>
      <c r="Q266" s="30">
        <f>SUM(P266-N266)</f>
        <v>0</v>
      </c>
    </row>
    <row r="267" spans="1:19" x14ac:dyDescent="0.25">
      <c r="A267" s="56" t="s">
        <v>139</v>
      </c>
      <c r="B267" s="49"/>
      <c r="C267" s="49"/>
      <c r="D267" s="108"/>
      <c r="E267" s="49"/>
      <c r="F267" s="49"/>
      <c r="G267" s="49"/>
      <c r="H267" s="49"/>
      <c r="I267" s="49"/>
      <c r="J267" s="49"/>
      <c r="K267" s="49"/>
      <c r="L267" s="33">
        <v>129</v>
      </c>
      <c r="M267" s="49"/>
      <c r="N267" s="33">
        <f>43+59</f>
        <v>102</v>
      </c>
      <c r="O267" s="33"/>
      <c r="P267" s="50">
        <f t="shared" si="25"/>
        <v>231</v>
      </c>
      <c r="Q267" s="30">
        <f>SUM(P267-N267)</f>
        <v>129</v>
      </c>
      <c r="S267" t="s">
        <v>698</v>
      </c>
    </row>
    <row r="268" spans="1:19" x14ac:dyDescent="0.25">
      <c r="A268" s="60"/>
      <c r="B268" s="146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78"/>
      <c r="P268" s="142"/>
      <c r="Q268" s="53"/>
    </row>
    <row r="269" spans="1:19" x14ac:dyDescent="0.25">
      <c r="A269" s="63" t="s">
        <v>165</v>
      </c>
      <c r="B269" s="148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99"/>
      <c r="P269" s="143"/>
    </row>
    <row r="270" spans="1:19" x14ac:dyDescent="0.25">
      <c r="A270" s="56" t="s">
        <v>761</v>
      </c>
      <c r="B270" s="99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67">
        <f>'Moulton WS-WE'!I25</f>
        <v>73</v>
      </c>
      <c r="N270" s="67">
        <f>'Absentee Total'!D52</f>
        <v>44</v>
      </c>
      <c r="O270" s="33"/>
      <c r="P270" s="50">
        <f>SUM(B270:O270)</f>
        <v>117</v>
      </c>
      <c r="Q270" s="30">
        <f>SUM(P270-N270)</f>
        <v>73</v>
      </c>
    </row>
    <row r="271" spans="1:19" x14ac:dyDescent="0.25">
      <c r="A271" s="56" t="s">
        <v>762</v>
      </c>
      <c r="B271" s="49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67">
        <f>'Moulton WS-WE'!I26</f>
        <v>55</v>
      </c>
      <c r="N271" s="67">
        <f>'Absentee Total'!D53</f>
        <v>37</v>
      </c>
      <c r="O271" s="33"/>
      <c r="P271" s="50">
        <f>SUM(B271:O271)</f>
        <v>92</v>
      </c>
      <c r="Q271" s="30">
        <f>SUM(P271-N271)</f>
        <v>55</v>
      </c>
    </row>
    <row r="272" spans="1:19" x14ac:dyDescent="0.25">
      <c r="A272" s="56" t="s">
        <v>0</v>
      </c>
      <c r="B272" s="49"/>
      <c r="C272" s="49"/>
      <c r="D272" s="108"/>
      <c r="E272" s="49"/>
      <c r="F272" s="49"/>
      <c r="G272" s="49"/>
      <c r="H272" s="49"/>
      <c r="I272" s="49"/>
      <c r="J272" s="49"/>
      <c r="K272" s="49"/>
      <c r="L272" s="49"/>
      <c r="M272" s="67">
        <f>'Moulton WS-WE'!I27</f>
        <v>0</v>
      </c>
      <c r="N272" s="67">
        <f>'Absentee Total'!D54</f>
        <v>1</v>
      </c>
      <c r="O272" s="33"/>
      <c r="P272" s="50">
        <f>SUM(B272:O272)</f>
        <v>1</v>
      </c>
      <c r="Q272" s="30">
        <f>SUM(P272-N272)</f>
        <v>0</v>
      </c>
    </row>
    <row r="273" spans="1:19" x14ac:dyDescent="0.25">
      <c r="A273" s="56" t="s">
        <v>138</v>
      </c>
      <c r="B273" s="49"/>
      <c r="C273" s="49"/>
      <c r="D273" s="108"/>
      <c r="E273" s="49"/>
      <c r="F273" s="49"/>
      <c r="G273" s="49"/>
      <c r="H273" s="49"/>
      <c r="I273" s="49"/>
      <c r="J273" s="49"/>
      <c r="K273" s="49"/>
      <c r="L273" s="49"/>
      <c r="M273" s="33">
        <v>0</v>
      </c>
      <c r="N273" s="33">
        <v>0</v>
      </c>
      <c r="O273" s="33"/>
      <c r="P273" s="50">
        <f>SUM(B273:O273)</f>
        <v>0</v>
      </c>
      <c r="Q273" s="30">
        <f>SUM(P273-N273)</f>
        <v>0</v>
      </c>
    </row>
    <row r="274" spans="1:19" x14ac:dyDescent="0.25">
      <c r="A274" s="56" t="s">
        <v>139</v>
      </c>
      <c r="B274" s="49"/>
      <c r="C274" s="49"/>
      <c r="D274" s="108"/>
      <c r="E274" s="49"/>
      <c r="F274" s="49"/>
      <c r="G274" s="49"/>
      <c r="H274" s="49"/>
      <c r="I274" s="49"/>
      <c r="J274" s="49"/>
      <c r="K274" s="49"/>
      <c r="L274" s="49"/>
      <c r="M274" s="33">
        <v>40</v>
      </c>
      <c r="N274" s="33">
        <f>19+5</f>
        <v>24</v>
      </c>
      <c r="O274" s="33"/>
      <c r="P274" s="50">
        <f>SUM(B274:O274)</f>
        <v>64</v>
      </c>
      <c r="Q274" s="30">
        <f>SUM(P274-N274)</f>
        <v>40</v>
      </c>
    </row>
    <row r="275" spans="1:19" x14ac:dyDescent="0.25">
      <c r="A275" s="60"/>
      <c r="B275" s="146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78"/>
      <c r="P275" s="142"/>
      <c r="Q275" s="53"/>
    </row>
    <row r="276" spans="1:19" x14ac:dyDescent="0.25">
      <c r="A276" s="63" t="s">
        <v>166</v>
      </c>
      <c r="B276" s="148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99"/>
      <c r="P276" s="143"/>
    </row>
    <row r="277" spans="1:19" x14ac:dyDescent="0.25">
      <c r="A277" s="56" t="s">
        <v>797</v>
      </c>
      <c r="B277" s="49"/>
      <c r="C277" s="49"/>
      <c r="D277" s="108"/>
      <c r="E277" s="49"/>
      <c r="F277" s="49"/>
      <c r="G277" s="49"/>
      <c r="H277" s="49"/>
      <c r="I277" s="49"/>
      <c r="J277" s="49"/>
      <c r="K277" s="49"/>
      <c r="L277" s="49"/>
      <c r="M277" s="33">
        <v>4</v>
      </c>
      <c r="N277" s="33">
        <v>0</v>
      </c>
      <c r="O277" s="33"/>
      <c r="P277" s="50">
        <f>SUM(B277:O277)</f>
        <v>4</v>
      </c>
      <c r="Q277" s="30">
        <f>SUM(P277-N277)</f>
        <v>4</v>
      </c>
    </row>
    <row r="278" spans="1:19" x14ac:dyDescent="0.25">
      <c r="A278" s="56" t="s">
        <v>763</v>
      </c>
      <c r="B278" s="49"/>
      <c r="C278" s="49"/>
      <c r="D278" s="108"/>
      <c r="E278" s="49"/>
      <c r="F278" s="49"/>
      <c r="G278" s="49"/>
      <c r="H278" s="49"/>
      <c r="I278" s="49"/>
      <c r="J278" s="49"/>
      <c r="K278" s="49"/>
      <c r="L278" s="49"/>
      <c r="M278" s="33">
        <v>0</v>
      </c>
      <c r="N278" s="33">
        <v>1</v>
      </c>
      <c r="O278" s="33"/>
      <c r="P278" s="50">
        <f t="shared" ref="P278:P284" si="27">SUM(B278:O278)</f>
        <v>1</v>
      </c>
      <c r="Q278" s="139">
        <f t="shared" ref="Q278:Q284" si="28">SUM(P278-N278)</f>
        <v>0</v>
      </c>
    </row>
    <row r="279" spans="1:19" x14ac:dyDescent="0.25">
      <c r="A279" s="56" t="s">
        <v>764</v>
      </c>
      <c r="B279" s="49"/>
      <c r="C279" s="49"/>
      <c r="D279" s="108"/>
      <c r="E279" s="49"/>
      <c r="F279" s="49"/>
      <c r="G279" s="49"/>
      <c r="H279" s="49"/>
      <c r="I279" s="49"/>
      <c r="J279" s="49"/>
      <c r="K279" s="49"/>
      <c r="L279" s="49"/>
      <c r="M279" s="33">
        <v>0</v>
      </c>
      <c r="N279" s="33">
        <v>2</v>
      </c>
      <c r="O279" s="33"/>
      <c r="P279" s="50">
        <f t="shared" si="27"/>
        <v>2</v>
      </c>
      <c r="Q279" s="139">
        <f t="shared" si="28"/>
        <v>0</v>
      </c>
    </row>
    <row r="280" spans="1:19" x14ac:dyDescent="0.25">
      <c r="A280" s="56" t="s">
        <v>765</v>
      </c>
      <c r="B280" s="49"/>
      <c r="C280" s="49"/>
      <c r="D280" s="108"/>
      <c r="E280" s="49"/>
      <c r="F280" s="49"/>
      <c r="G280" s="49"/>
      <c r="H280" s="49"/>
      <c r="I280" s="49"/>
      <c r="J280" s="49"/>
      <c r="K280" s="49"/>
      <c r="L280" s="49"/>
      <c r="M280" s="33">
        <v>1</v>
      </c>
      <c r="N280" s="33">
        <v>0</v>
      </c>
      <c r="O280" s="33"/>
      <c r="P280" s="50">
        <f t="shared" si="27"/>
        <v>1</v>
      </c>
      <c r="Q280" s="139">
        <f t="shared" si="28"/>
        <v>1</v>
      </c>
    </row>
    <row r="281" spans="1:19" x14ac:dyDescent="0.25">
      <c r="A281" s="56" t="s">
        <v>766</v>
      </c>
      <c r="B281" s="49"/>
      <c r="C281" s="49"/>
      <c r="D281" s="108"/>
      <c r="E281" s="49"/>
      <c r="F281" s="49"/>
      <c r="G281" s="49"/>
      <c r="H281" s="49"/>
      <c r="I281" s="49"/>
      <c r="J281" s="49"/>
      <c r="K281" s="49"/>
      <c r="L281" s="49"/>
      <c r="M281" s="33">
        <v>1</v>
      </c>
      <c r="N281" s="33">
        <v>0</v>
      </c>
      <c r="O281" s="33"/>
      <c r="P281" s="50">
        <f t="shared" si="27"/>
        <v>1</v>
      </c>
      <c r="Q281" s="139">
        <f t="shared" si="28"/>
        <v>1</v>
      </c>
    </row>
    <row r="282" spans="1:19" x14ac:dyDescent="0.25">
      <c r="A282" s="56" t="s">
        <v>767</v>
      </c>
      <c r="B282" s="49"/>
      <c r="C282" s="49"/>
      <c r="D282" s="108"/>
      <c r="E282" s="49"/>
      <c r="F282" s="49"/>
      <c r="G282" s="49"/>
      <c r="H282" s="49"/>
      <c r="I282" s="49"/>
      <c r="J282" s="49"/>
      <c r="K282" s="49"/>
      <c r="L282" s="49"/>
      <c r="M282" s="33">
        <v>1</v>
      </c>
      <c r="N282" s="33">
        <v>0</v>
      </c>
      <c r="O282" s="33"/>
      <c r="P282" s="50">
        <f t="shared" si="27"/>
        <v>1</v>
      </c>
      <c r="Q282" s="139">
        <f t="shared" si="28"/>
        <v>1</v>
      </c>
    </row>
    <row r="283" spans="1:19" x14ac:dyDescent="0.25">
      <c r="A283" s="56" t="s">
        <v>768</v>
      </c>
      <c r="B283" s="49"/>
      <c r="C283" s="49"/>
      <c r="D283" s="108"/>
      <c r="E283" s="49"/>
      <c r="F283" s="49"/>
      <c r="G283" s="49"/>
      <c r="H283" s="49"/>
      <c r="I283" s="49"/>
      <c r="J283" s="49"/>
      <c r="K283" s="49"/>
      <c r="L283" s="49"/>
      <c r="M283" s="33">
        <v>1</v>
      </c>
      <c r="N283" s="33">
        <v>0</v>
      </c>
      <c r="O283" s="33"/>
      <c r="P283" s="50">
        <f t="shared" si="27"/>
        <v>1</v>
      </c>
      <c r="Q283" s="139">
        <f t="shared" si="28"/>
        <v>1</v>
      </c>
    </row>
    <row r="284" spans="1:19" x14ac:dyDescent="0.25">
      <c r="A284" s="56" t="s">
        <v>796</v>
      </c>
      <c r="B284" s="49"/>
      <c r="C284" s="49"/>
      <c r="D284" s="108"/>
      <c r="E284" s="49"/>
      <c r="F284" s="49"/>
      <c r="G284" s="49"/>
      <c r="H284" s="49"/>
      <c r="I284" s="49"/>
      <c r="J284" s="49"/>
      <c r="K284" s="49"/>
      <c r="L284" s="49"/>
      <c r="M284" s="33">
        <v>2</v>
      </c>
      <c r="N284" s="33">
        <v>2</v>
      </c>
      <c r="O284" s="33"/>
      <c r="P284" s="50">
        <f t="shared" si="27"/>
        <v>4</v>
      </c>
      <c r="Q284" s="139">
        <f t="shared" si="28"/>
        <v>2</v>
      </c>
    </row>
    <row r="285" spans="1:19" x14ac:dyDescent="0.25">
      <c r="A285" s="56" t="s">
        <v>138</v>
      </c>
      <c r="B285" s="49"/>
      <c r="C285" s="49"/>
      <c r="D285" s="108"/>
      <c r="E285" s="49"/>
      <c r="F285" s="49"/>
      <c r="G285" s="49"/>
      <c r="H285" s="49"/>
      <c r="I285" s="49"/>
      <c r="J285" s="49"/>
      <c r="K285" s="49"/>
      <c r="L285" s="49"/>
      <c r="M285" s="33">
        <v>0</v>
      </c>
      <c r="N285" s="33">
        <v>0</v>
      </c>
      <c r="O285" s="33"/>
      <c r="P285" s="50">
        <f>SUM(B285:O285)</f>
        <v>0</v>
      </c>
      <c r="Q285" s="30">
        <f>SUM(P285-N285)</f>
        <v>0</v>
      </c>
    </row>
    <row r="286" spans="1:19" x14ac:dyDescent="0.25">
      <c r="A286" s="56" t="s">
        <v>139</v>
      </c>
      <c r="B286" s="49"/>
      <c r="C286" s="49"/>
      <c r="D286" s="108"/>
      <c r="E286" s="49"/>
      <c r="F286" s="49"/>
      <c r="G286" s="49"/>
      <c r="H286" s="49"/>
      <c r="I286" s="49"/>
      <c r="J286" s="49"/>
      <c r="K286" s="49"/>
      <c r="L286" s="49"/>
      <c r="M286" s="33">
        <v>48</v>
      </c>
      <c r="N286" s="33">
        <f>5+9</f>
        <v>14</v>
      </c>
      <c r="O286" s="33"/>
      <c r="P286" s="50">
        <f>SUM(B286:O286)</f>
        <v>62</v>
      </c>
      <c r="Q286" s="30">
        <f>SUM(P286-N286)</f>
        <v>48</v>
      </c>
      <c r="S286" t="s">
        <v>698</v>
      </c>
    </row>
    <row r="287" spans="1:19" x14ac:dyDescent="0.25">
      <c r="A287" s="60"/>
      <c r="B287" s="146"/>
      <c r="C287" s="147"/>
      <c r="D287" s="147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78"/>
      <c r="P287" s="142"/>
      <c r="Q287" s="53"/>
    </row>
    <row r="288" spans="1:19" x14ac:dyDescent="0.25">
      <c r="A288" s="63" t="s">
        <v>167</v>
      </c>
      <c r="B288" s="148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99"/>
      <c r="P288" s="143"/>
    </row>
    <row r="289" spans="1:19" x14ac:dyDescent="0.25">
      <c r="A289" s="56" t="s">
        <v>770</v>
      </c>
      <c r="B289" s="33">
        <f>'CV1'!D43</f>
        <v>171</v>
      </c>
      <c r="C289" s="67">
        <f>'CV2'!D43</f>
        <v>185</v>
      </c>
      <c r="D289" s="67">
        <f>'CV3'!D43</f>
        <v>192</v>
      </c>
      <c r="E289" s="67">
        <f>'Numa BL-LN'!D43</f>
        <v>107</v>
      </c>
      <c r="F289" s="67">
        <f>'Exline CW'!D43</f>
        <v>95</v>
      </c>
      <c r="G289" s="67">
        <f>'Plano JO-IN'!D43</f>
        <v>88</v>
      </c>
      <c r="H289" s="67">
        <f>'Cincinnati PS-FR'!D43</f>
        <v>111</v>
      </c>
      <c r="I289" s="67">
        <f>'Moravia TY-CH'!D43</f>
        <v>222</v>
      </c>
      <c r="J289" s="67">
        <f>'Unionville-Udell UN-UD'!D43</f>
        <v>130</v>
      </c>
      <c r="K289" s="67">
        <f>'VM-DG-SH'!D43</f>
        <v>110</v>
      </c>
      <c r="L289" s="67">
        <f>'Mystic-Rathbun WA'!D43</f>
        <v>132</v>
      </c>
      <c r="M289" s="67">
        <f>'Moulton WS-WE'!D43</f>
        <v>194</v>
      </c>
      <c r="N289" s="67">
        <f>'Absentee Total'!D103</f>
        <v>1802</v>
      </c>
      <c r="O289" s="33"/>
      <c r="P289" s="50">
        <f t="shared" ref="P289:P294" si="29">SUM(B289:O289)</f>
        <v>3539</v>
      </c>
      <c r="Q289" s="30">
        <f t="shared" ref="Q289:Q294" si="30">SUM(P289-N289)</f>
        <v>1737</v>
      </c>
    </row>
    <row r="290" spans="1:19" x14ac:dyDescent="0.25">
      <c r="A290" s="56" t="s">
        <v>771</v>
      </c>
      <c r="B290" s="33">
        <f>'CV1'!D44</f>
        <v>200</v>
      </c>
      <c r="C290" s="67">
        <f>'CV2'!D44</f>
        <v>200</v>
      </c>
      <c r="D290" s="67">
        <f>'CV3'!D44</f>
        <v>244</v>
      </c>
      <c r="E290" s="67">
        <f>'Numa BL-LN'!D44</f>
        <v>129</v>
      </c>
      <c r="F290" s="67">
        <f>'Exline CW'!D44</f>
        <v>100</v>
      </c>
      <c r="G290" s="67">
        <f>'Plano JO-IN'!D44</f>
        <v>98</v>
      </c>
      <c r="H290" s="67">
        <f>'Cincinnati PS-FR'!D44</f>
        <v>124</v>
      </c>
      <c r="I290" s="67">
        <f>'Moravia TY-CH'!D44</f>
        <v>190</v>
      </c>
      <c r="J290" s="67">
        <f>'Unionville-Udell UN-UD'!D44</f>
        <v>108</v>
      </c>
      <c r="K290" s="67">
        <f>'VM-DG-SH'!D44</f>
        <v>108</v>
      </c>
      <c r="L290" s="67">
        <f>'Mystic-Rathbun WA'!D44</f>
        <v>161</v>
      </c>
      <c r="M290" s="67">
        <f>'Moulton WS-WE'!D44</f>
        <v>200</v>
      </c>
      <c r="N290" s="67">
        <f>'Absentee Total'!D104</f>
        <v>1913</v>
      </c>
      <c r="O290" s="33"/>
      <c r="P290" s="50">
        <f t="shared" si="29"/>
        <v>3775</v>
      </c>
      <c r="Q290" s="30">
        <f t="shared" si="30"/>
        <v>1862</v>
      </c>
    </row>
    <row r="291" spans="1:19" x14ac:dyDescent="0.25">
      <c r="A291" s="56" t="s">
        <v>772</v>
      </c>
      <c r="B291" s="33">
        <v>0</v>
      </c>
      <c r="C291" s="67">
        <v>0</v>
      </c>
      <c r="D291" s="67">
        <v>0</v>
      </c>
      <c r="E291" s="67">
        <v>2</v>
      </c>
      <c r="F291" s="67">
        <v>0</v>
      </c>
      <c r="G291" s="67">
        <v>0</v>
      </c>
      <c r="H291" s="67">
        <v>0</v>
      </c>
      <c r="I291" s="67">
        <v>0</v>
      </c>
      <c r="J291" s="67">
        <v>0</v>
      </c>
      <c r="K291" s="67">
        <v>0</v>
      </c>
      <c r="L291" s="67">
        <v>0</v>
      </c>
      <c r="M291" s="67">
        <v>0</v>
      </c>
      <c r="N291" s="67">
        <v>7</v>
      </c>
      <c r="O291" s="33"/>
      <c r="P291" s="50">
        <f t="shared" si="29"/>
        <v>9</v>
      </c>
      <c r="Q291" s="139">
        <f t="shared" si="30"/>
        <v>2</v>
      </c>
    </row>
    <row r="292" spans="1:19" x14ac:dyDescent="0.25">
      <c r="A292" s="56" t="s">
        <v>0</v>
      </c>
      <c r="B292" s="33">
        <f>'CV1'!D45</f>
        <v>3</v>
      </c>
      <c r="C292" s="67">
        <f>'CV2'!D45</f>
        <v>6</v>
      </c>
      <c r="D292" s="67">
        <f>'CV3'!D45</f>
        <v>4</v>
      </c>
      <c r="E292" s="67">
        <v>4</v>
      </c>
      <c r="F292" s="67">
        <f>'Exline CW'!D45</f>
        <v>0</v>
      </c>
      <c r="G292" s="67">
        <f>'Plano JO-IN'!D45</f>
        <v>2</v>
      </c>
      <c r="H292" s="67">
        <f>'Cincinnati PS-FR'!D45</f>
        <v>4</v>
      </c>
      <c r="I292" s="67">
        <f>'Moravia TY-CH'!D45</f>
        <v>7</v>
      </c>
      <c r="J292" s="67">
        <f>'Unionville-Udell UN-UD'!D45</f>
        <v>9</v>
      </c>
      <c r="K292" s="67">
        <f>'VM-DG-SH'!D45</f>
        <v>4</v>
      </c>
      <c r="L292" s="67">
        <f>'Mystic-Rathbun WA'!D45</f>
        <v>0</v>
      </c>
      <c r="M292" s="67">
        <f>'Moulton WS-WE'!D45</f>
        <v>5</v>
      </c>
      <c r="N292" s="67">
        <v>64</v>
      </c>
      <c r="O292" s="33"/>
      <c r="P292" s="50">
        <f t="shared" si="29"/>
        <v>112</v>
      </c>
      <c r="Q292" s="30">
        <f t="shared" si="30"/>
        <v>48</v>
      </c>
      <c r="S292">
        <f>SUM(P289:P292)</f>
        <v>7435</v>
      </c>
    </row>
    <row r="293" spans="1:19" x14ac:dyDescent="0.25">
      <c r="A293" s="56" t="s">
        <v>138</v>
      </c>
      <c r="B293" s="33">
        <v>0</v>
      </c>
      <c r="C293" s="33">
        <v>0</v>
      </c>
      <c r="D293" s="98">
        <v>0</v>
      </c>
      <c r="E293" s="33">
        <v>0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</v>
      </c>
      <c r="N293" s="33">
        <v>0</v>
      </c>
      <c r="O293" s="33"/>
      <c r="P293" s="50">
        <f t="shared" si="29"/>
        <v>0</v>
      </c>
      <c r="Q293" s="30">
        <f t="shared" si="30"/>
        <v>0</v>
      </c>
      <c r="S293">
        <f>S292/3</f>
        <v>2478.3333333333335</v>
      </c>
    </row>
    <row r="294" spans="1:19" x14ac:dyDescent="0.25">
      <c r="A294" s="56" t="s">
        <v>139</v>
      </c>
      <c r="B294" s="33">
        <v>688</v>
      </c>
      <c r="C294" s="33">
        <v>680</v>
      </c>
      <c r="D294" s="98">
        <v>709</v>
      </c>
      <c r="E294" s="33">
        <v>403</v>
      </c>
      <c r="F294" s="33">
        <v>291</v>
      </c>
      <c r="G294" s="33">
        <v>331</v>
      </c>
      <c r="H294" s="33">
        <v>547</v>
      </c>
      <c r="I294" s="33">
        <v>664</v>
      </c>
      <c r="J294" s="33">
        <v>359</v>
      </c>
      <c r="K294" s="33">
        <v>465</v>
      </c>
      <c r="L294" s="33">
        <v>508</v>
      </c>
      <c r="M294" s="33">
        <v>630</v>
      </c>
      <c r="N294" s="33">
        <f>3063+2886</f>
        <v>5949</v>
      </c>
      <c r="O294" s="33"/>
      <c r="P294" s="50">
        <f t="shared" si="29"/>
        <v>12224</v>
      </c>
      <c r="Q294" s="30">
        <f t="shared" si="30"/>
        <v>6275</v>
      </c>
      <c r="S294">
        <f>S293*0.05</f>
        <v>123.91666666666669</v>
      </c>
    </row>
    <row r="295" spans="1:19" x14ac:dyDescent="0.25">
      <c r="A295" s="60"/>
      <c r="B295" s="146"/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78"/>
      <c r="P295" s="142"/>
      <c r="Q295" s="53"/>
    </row>
    <row r="296" spans="1:19" x14ac:dyDescent="0.25">
      <c r="A296" s="63" t="s">
        <v>168</v>
      </c>
      <c r="B296" s="148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99"/>
      <c r="P296" s="143"/>
    </row>
    <row r="297" spans="1:19" x14ac:dyDescent="0.25">
      <c r="A297" s="56" t="s">
        <v>773</v>
      </c>
      <c r="B297" s="33">
        <f>'CV1'!D48</f>
        <v>167</v>
      </c>
      <c r="C297" s="67">
        <f>'CV2'!D48</f>
        <v>155</v>
      </c>
      <c r="D297" s="67">
        <f>'CV3'!D48</f>
        <v>167</v>
      </c>
      <c r="E297" s="67">
        <f>'Numa BL-LN'!D48</f>
        <v>97</v>
      </c>
      <c r="F297" s="67">
        <f>'Exline CW'!D48</f>
        <v>103</v>
      </c>
      <c r="G297" s="67">
        <f>'Plano JO-IN'!D48</f>
        <v>83</v>
      </c>
      <c r="H297" s="67">
        <f>'Cincinnati PS-FR'!D48</f>
        <v>99</v>
      </c>
      <c r="I297" s="67">
        <f>'Moravia TY-CH'!D48</f>
        <v>170</v>
      </c>
      <c r="J297" s="67">
        <f>'Unionville-Udell UN-UD'!D48</f>
        <v>107</v>
      </c>
      <c r="K297" s="67">
        <f>'VM-DG-SH'!D48</f>
        <v>102</v>
      </c>
      <c r="L297" s="67">
        <f>'Mystic-Rathbun WA'!D48</f>
        <v>113</v>
      </c>
      <c r="M297" s="67">
        <f>'Moulton WS-WE'!D48</f>
        <v>229</v>
      </c>
      <c r="N297" s="67">
        <f>'Absentee Total'!D108</f>
        <v>1711</v>
      </c>
      <c r="O297" s="33"/>
      <c r="P297" s="50">
        <f t="shared" ref="P297:P303" si="31">SUM(B297:O297)</f>
        <v>3303</v>
      </c>
      <c r="Q297" s="30">
        <f t="shared" ref="Q297:Q303" si="32">SUM(P297-N297)</f>
        <v>1592</v>
      </c>
    </row>
    <row r="298" spans="1:19" x14ac:dyDescent="0.25">
      <c r="A298" s="56" t="s">
        <v>774</v>
      </c>
      <c r="B298" s="33">
        <f>'CV1'!D49</f>
        <v>188</v>
      </c>
      <c r="C298" s="67">
        <f>'CV2'!D49</f>
        <v>193</v>
      </c>
      <c r="D298" s="67">
        <f>'CV3'!D49</f>
        <v>236</v>
      </c>
      <c r="E298" s="67">
        <f>'Numa BL-LN'!D49</f>
        <v>129</v>
      </c>
      <c r="F298" s="67">
        <f>'Exline CW'!D49</f>
        <v>101</v>
      </c>
      <c r="G298" s="67">
        <f>'Plano JO-IN'!D49</f>
        <v>100</v>
      </c>
      <c r="H298" s="67">
        <f>'Cincinnati PS-FR'!D49</f>
        <v>128</v>
      </c>
      <c r="I298" s="67">
        <f>'Moravia TY-CH'!D49</f>
        <v>220</v>
      </c>
      <c r="J298" s="67">
        <f>'Unionville-Udell UN-UD'!D49</f>
        <v>130</v>
      </c>
      <c r="K298" s="67">
        <f>'VM-DG-SH'!D49</f>
        <v>118</v>
      </c>
      <c r="L298" s="67">
        <f>'Mystic-Rathbun WA'!D49</f>
        <v>144</v>
      </c>
      <c r="M298" s="67">
        <f>'Moulton WS-WE'!D49</f>
        <v>186</v>
      </c>
      <c r="N298" s="67">
        <f>'Absentee Total'!D109</f>
        <v>1892</v>
      </c>
      <c r="O298" s="33"/>
      <c r="P298" s="50">
        <f t="shared" si="31"/>
        <v>3765</v>
      </c>
      <c r="Q298" s="30">
        <f t="shared" si="32"/>
        <v>1873</v>
      </c>
    </row>
    <row r="299" spans="1:19" x14ac:dyDescent="0.25">
      <c r="A299" s="56" t="s">
        <v>775</v>
      </c>
      <c r="B299" s="33">
        <f>'CV1'!D50</f>
        <v>149</v>
      </c>
      <c r="C299" s="67">
        <f>'CV2'!D50</f>
        <v>140</v>
      </c>
      <c r="D299" s="67">
        <f>'CV3'!D50</f>
        <v>165</v>
      </c>
      <c r="E299" s="67">
        <f>'Numa BL-LN'!D50</f>
        <v>76</v>
      </c>
      <c r="F299" s="67">
        <f>'Exline CW'!D50</f>
        <v>72</v>
      </c>
      <c r="G299" s="67">
        <f>'Plano JO-IN'!D50</f>
        <v>89</v>
      </c>
      <c r="H299" s="67">
        <f>'Cincinnati PS-FR'!D50</f>
        <v>81</v>
      </c>
      <c r="I299" s="67">
        <f>'Moravia TY-CH'!D50</f>
        <v>165</v>
      </c>
      <c r="J299" s="67">
        <f>'Unionville-Udell UN-UD'!D50</f>
        <v>90</v>
      </c>
      <c r="K299" s="67">
        <f>'VM-DG-SH'!D50</f>
        <v>82</v>
      </c>
      <c r="L299" s="67">
        <f>'Mystic-Rathbun WA'!D50</f>
        <v>96</v>
      </c>
      <c r="M299" s="67">
        <f>'Moulton WS-WE'!D50</f>
        <v>149</v>
      </c>
      <c r="N299" s="67">
        <f>'Absentee Total'!D110</f>
        <v>1587</v>
      </c>
      <c r="O299" s="33"/>
      <c r="P299" s="50">
        <f t="shared" si="31"/>
        <v>2941</v>
      </c>
      <c r="Q299" s="30">
        <f t="shared" si="32"/>
        <v>1354</v>
      </c>
    </row>
    <row r="300" spans="1:19" x14ac:dyDescent="0.25">
      <c r="A300" s="56" t="s">
        <v>776</v>
      </c>
      <c r="B300" s="33">
        <v>0</v>
      </c>
      <c r="C300" s="67">
        <v>0</v>
      </c>
      <c r="D300" s="67">
        <v>0</v>
      </c>
      <c r="E300" s="67">
        <v>0</v>
      </c>
      <c r="F300" s="67">
        <v>0</v>
      </c>
      <c r="G300" s="67">
        <v>0</v>
      </c>
      <c r="H300" s="67">
        <v>0</v>
      </c>
      <c r="I300" s="67">
        <v>0</v>
      </c>
      <c r="J300" s="67">
        <v>0</v>
      </c>
      <c r="K300" s="67">
        <v>2</v>
      </c>
      <c r="L300" s="67">
        <v>0</v>
      </c>
      <c r="M300" s="67">
        <v>0</v>
      </c>
      <c r="N300" s="67">
        <v>3</v>
      </c>
      <c r="O300" s="33"/>
      <c r="P300" s="50">
        <f t="shared" ref="P300" si="33">SUM(B300:O300)</f>
        <v>5</v>
      </c>
      <c r="Q300" s="139">
        <f t="shared" ref="Q300" si="34">SUM(P300-N300)</f>
        <v>2</v>
      </c>
    </row>
    <row r="301" spans="1:19" x14ac:dyDescent="0.25">
      <c r="A301" s="56" t="s">
        <v>0</v>
      </c>
      <c r="B301" s="33">
        <f>'CV1'!D51</f>
        <v>3</v>
      </c>
      <c r="C301" s="67">
        <f>'CV2'!D51</f>
        <v>4</v>
      </c>
      <c r="D301" s="67">
        <f>'CV3'!D51</f>
        <v>7</v>
      </c>
      <c r="E301" s="67">
        <f>'Numa BL-LN'!D51</f>
        <v>3</v>
      </c>
      <c r="F301" s="67">
        <f>'Exline CW'!D51</f>
        <v>2</v>
      </c>
      <c r="G301" s="67">
        <f>'Plano JO-IN'!D51</f>
        <v>1</v>
      </c>
      <c r="H301" s="67">
        <f>'Cincinnati PS-FR'!D51</f>
        <v>10</v>
      </c>
      <c r="I301" s="67">
        <f>'Moravia TY-CH'!D51</f>
        <v>5</v>
      </c>
      <c r="J301" s="67">
        <f>'Unionville-Udell UN-UD'!D51</f>
        <v>9</v>
      </c>
      <c r="K301" s="67">
        <v>5</v>
      </c>
      <c r="L301" s="67">
        <f>'Mystic-Rathbun WA'!D51</f>
        <v>2</v>
      </c>
      <c r="M301" s="67">
        <f>'Moulton WS-WE'!D51</f>
        <v>3</v>
      </c>
      <c r="N301" s="67">
        <v>49</v>
      </c>
      <c r="O301" s="33"/>
      <c r="P301" s="50">
        <f t="shared" si="31"/>
        <v>103</v>
      </c>
      <c r="Q301" s="30">
        <f t="shared" si="32"/>
        <v>54</v>
      </c>
      <c r="S301">
        <f>SUM(P297:P301)</f>
        <v>10117</v>
      </c>
    </row>
    <row r="302" spans="1:19" x14ac:dyDescent="0.25">
      <c r="A302" s="56" t="s">
        <v>138</v>
      </c>
      <c r="B302" s="33">
        <v>0</v>
      </c>
      <c r="C302" s="33">
        <v>0</v>
      </c>
      <c r="D302" s="98">
        <v>0</v>
      </c>
      <c r="E302" s="33">
        <v>0</v>
      </c>
      <c r="F302" s="33">
        <v>0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</v>
      </c>
      <c r="N302" s="33">
        <v>0</v>
      </c>
      <c r="O302" s="33"/>
      <c r="P302" s="50">
        <f t="shared" si="31"/>
        <v>0</v>
      </c>
      <c r="Q302" s="30">
        <f t="shared" si="32"/>
        <v>0</v>
      </c>
      <c r="S302">
        <f>S301/4</f>
        <v>2529.25</v>
      </c>
    </row>
    <row r="303" spans="1:19" x14ac:dyDescent="0.25">
      <c r="A303" s="56" t="s">
        <v>139</v>
      </c>
      <c r="B303" s="33">
        <v>909</v>
      </c>
      <c r="C303" s="33">
        <v>936</v>
      </c>
      <c r="D303" s="98">
        <v>957</v>
      </c>
      <c r="E303" s="33">
        <v>555</v>
      </c>
      <c r="F303" s="33">
        <v>370</v>
      </c>
      <c r="G303" s="33">
        <v>419</v>
      </c>
      <c r="H303" s="33">
        <v>730</v>
      </c>
      <c r="I303" s="33">
        <v>884</v>
      </c>
      <c r="J303" s="33">
        <v>472</v>
      </c>
      <c r="K303" s="33">
        <v>607</v>
      </c>
      <c r="L303" s="33">
        <v>713</v>
      </c>
      <c r="M303" s="33">
        <v>805</v>
      </c>
      <c r="N303" s="33">
        <f>3972+3766</f>
        <v>7738</v>
      </c>
      <c r="O303" s="33"/>
      <c r="P303" s="50">
        <f t="shared" si="31"/>
        <v>16095</v>
      </c>
      <c r="Q303" s="30">
        <f t="shared" si="32"/>
        <v>8357</v>
      </c>
      <c r="S303">
        <f>S302*0.05</f>
        <v>126.46250000000001</v>
      </c>
    </row>
    <row r="304" spans="1:19" x14ac:dyDescent="0.25">
      <c r="A304" s="60"/>
      <c r="B304" s="146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78"/>
      <c r="P304" s="142"/>
      <c r="Q304" s="53"/>
    </row>
    <row r="305" spans="1:17" x14ac:dyDescent="0.25">
      <c r="A305" s="63" t="s">
        <v>24</v>
      </c>
      <c r="B305" s="148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99"/>
      <c r="P305" s="143"/>
    </row>
    <row r="306" spans="1:17" x14ac:dyDescent="0.25">
      <c r="A306" s="56" t="s">
        <v>193</v>
      </c>
      <c r="B306" s="34">
        <f>'CV1'!D54</f>
        <v>175</v>
      </c>
      <c r="C306" s="67">
        <f>'CV2'!D54</f>
        <v>164</v>
      </c>
      <c r="D306" s="67">
        <f>'CV3'!D54</f>
        <v>198</v>
      </c>
      <c r="E306" s="67">
        <f>'Numa BL-LN'!D54</f>
        <v>89</v>
      </c>
      <c r="F306" s="67">
        <f>'Exline CW'!D54</f>
        <v>77</v>
      </c>
      <c r="G306" s="67">
        <f>'Plano JO-IN'!D54</f>
        <v>71</v>
      </c>
      <c r="H306" s="67">
        <f>'Cincinnati PS-FR'!D54</f>
        <v>105</v>
      </c>
      <c r="I306" s="67">
        <f>'Moravia TY-CH'!D54</f>
        <v>192</v>
      </c>
      <c r="J306" s="67">
        <f>'Unionville-Udell UN-UD'!D54</f>
        <v>92</v>
      </c>
      <c r="K306" s="67">
        <f>'VM-DG-SH'!D54</f>
        <v>77</v>
      </c>
      <c r="L306" s="67">
        <f>'Mystic-Rathbun WA'!D54</f>
        <v>129</v>
      </c>
      <c r="M306" s="67">
        <f>'Moulton WS-WE'!D54</f>
        <v>156</v>
      </c>
      <c r="N306" s="67">
        <f>'Absentee Total'!D119</f>
        <v>1457</v>
      </c>
      <c r="O306" s="33"/>
      <c r="P306" s="50">
        <f>SUM(B306:O306)</f>
        <v>2982</v>
      </c>
      <c r="Q306" s="30">
        <f>SUM(P306-N306)</f>
        <v>1525</v>
      </c>
    </row>
    <row r="307" spans="1:17" x14ac:dyDescent="0.25">
      <c r="A307" s="57" t="s">
        <v>169</v>
      </c>
      <c r="B307" s="33">
        <f>'CV1'!D55</f>
        <v>84</v>
      </c>
      <c r="C307" s="67">
        <f>'CV2'!D55</f>
        <v>87</v>
      </c>
      <c r="D307" s="67">
        <f>'CV3'!D55</f>
        <v>89</v>
      </c>
      <c r="E307" s="67">
        <f>'Numa BL-LN'!D55</f>
        <v>57</v>
      </c>
      <c r="F307" s="67">
        <f>'Exline CW'!D55</f>
        <v>40</v>
      </c>
      <c r="G307" s="67">
        <f>'Plano JO-IN'!D55</f>
        <v>42</v>
      </c>
      <c r="H307" s="67">
        <f>'Cincinnati PS-FR'!D55</f>
        <v>61</v>
      </c>
      <c r="I307" s="67">
        <f>'Moravia TY-CH'!D55</f>
        <v>72</v>
      </c>
      <c r="J307" s="67">
        <f>'Unionville-Udell UN-UD'!D55</f>
        <v>44</v>
      </c>
      <c r="K307" s="67">
        <f>'VM-DG-SH'!D55</f>
        <v>50</v>
      </c>
      <c r="L307" s="67">
        <f>'Mystic-Rathbun WA'!D55</f>
        <v>53</v>
      </c>
      <c r="M307" s="67">
        <f>'Moulton WS-WE'!D55</f>
        <v>89</v>
      </c>
      <c r="N307" s="67">
        <f>'Absentee Total'!D120</f>
        <v>665</v>
      </c>
      <c r="O307" s="33"/>
      <c r="P307" s="50">
        <f>SUM(B307:O307)</f>
        <v>1433</v>
      </c>
      <c r="Q307" s="30">
        <f>SUM(P307-N307)</f>
        <v>768</v>
      </c>
    </row>
    <row r="308" spans="1:17" x14ac:dyDescent="0.25">
      <c r="A308" s="57" t="s">
        <v>138</v>
      </c>
      <c r="B308" s="33">
        <v>0</v>
      </c>
      <c r="C308" s="33">
        <v>0</v>
      </c>
      <c r="D308" s="98">
        <v>1</v>
      </c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</v>
      </c>
      <c r="L308" s="33">
        <v>0</v>
      </c>
      <c r="M308" s="33">
        <v>0</v>
      </c>
      <c r="N308" s="33">
        <v>1</v>
      </c>
      <c r="O308" s="33"/>
      <c r="P308" s="50">
        <f>SUM(B308:O308)</f>
        <v>2</v>
      </c>
      <c r="Q308" s="30">
        <f>SUM(P308-N308)</f>
        <v>1</v>
      </c>
    </row>
    <row r="309" spans="1:17" x14ac:dyDescent="0.25">
      <c r="A309" s="57" t="s">
        <v>139</v>
      </c>
      <c r="B309" s="66">
        <v>95</v>
      </c>
      <c r="C309" s="66">
        <v>106</v>
      </c>
      <c r="D309" s="100">
        <v>95</v>
      </c>
      <c r="E309" s="66">
        <v>69</v>
      </c>
      <c r="F309" s="66">
        <v>45</v>
      </c>
      <c r="G309" s="66">
        <v>60</v>
      </c>
      <c r="H309" s="66">
        <v>96</v>
      </c>
      <c r="I309" s="66">
        <v>97</v>
      </c>
      <c r="J309" s="66">
        <v>66</v>
      </c>
      <c r="K309" s="66">
        <v>102</v>
      </c>
      <c r="L309" s="66">
        <v>85</v>
      </c>
      <c r="M309" s="66">
        <v>98</v>
      </c>
      <c r="N309" s="66">
        <f>555+567</f>
        <v>1122</v>
      </c>
      <c r="O309" s="66"/>
      <c r="P309" s="50">
        <f>SUM(B309:O309)</f>
        <v>2136</v>
      </c>
      <c r="Q309" s="30">
        <f>SUM(P309-N309)</f>
        <v>1014</v>
      </c>
    </row>
    <row r="310" spans="1:17" x14ac:dyDescent="0.25">
      <c r="A310" s="73"/>
      <c r="B310" s="153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5"/>
      <c r="O310" s="49"/>
      <c r="P310" s="50"/>
    </row>
    <row r="311" spans="1:17" x14ac:dyDescent="0.25">
      <c r="A311" s="56" t="s">
        <v>194</v>
      </c>
      <c r="B311" s="67">
        <f>'CV1'!D57</f>
        <v>177</v>
      </c>
      <c r="C311" s="67">
        <f>'CV2'!D57</f>
        <v>177</v>
      </c>
      <c r="D311" s="67">
        <f>'CV3'!D57</f>
        <v>199</v>
      </c>
      <c r="E311" s="67">
        <f>'Numa BL-LN'!D57</f>
        <v>89</v>
      </c>
      <c r="F311" s="67">
        <f>'Exline CW'!D57</f>
        <v>77</v>
      </c>
      <c r="G311" s="67">
        <f>'Plano JO-IN'!D57</f>
        <v>74</v>
      </c>
      <c r="H311" s="67">
        <f>'Cincinnati PS-FR'!D57</f>
        <v>111</v>
      </c>
      <c r="I311" s="67">
        <f>'Moravia TY-CH'!D57</f>
        <v>185</v>
      </c>
      <c r="J311" s="67">
        <f>'Unionville-Udell UN-UD'!D57</f>
        <v>92</v>
      </c>
      <c r="K311" s="67">
        <f>'VM-DG-SH'!D57</f>
        <v>86</v>
      </c>
      <c r="L311" s="67">
        <f>'Mystic-Rathbun WA'!D57</f>
        <v>126</v>
      </c>
      <c r="M311" s="67">
        <f>'Moulton WS-WE'!D57</f>
        <v>152</v>
      </c>
      <c r="N311" s="67">
        <f>'Absentee Total'!D122</f>
        <v>1477</v>
      </c>
      <c r="O311" s="33"/>
      <c r="P311" s="50">
        <f>SUM(B311:O311)</f>
        <v>3022</v>
      </c>
      <c r="Q311" s="30">
        <f>SUM(P311-N311)</f>
        <v>1545</v>
      </c>
    </row>
    <row r="312" spans="1:17" x14ac:dyDescent="0.25">
      <c r="A312" s="57" t="s">
        <v>169</v>
      </c>
      <c r="B312" s="33">
        <f>'CV1'!D58</f>
        <v>78</v>
      </c>
      <c r="C312" s="67">
        <f>'CV2'!D58</f>
        <v>76</v>
      </c>
      <c r="D312" s="67">
        <f>'CV3'!D58</f>
        <v>84</v>
      </c>
      <c r="E312" s="67">
        <f>'Numa BL-LN'!D58</f>
        <v>53</v>
      </c>
      <c r="F312" s="67">
        <f>'Exline CW'!D58</f>
        <v>38</v>
      </c>
      <c r="G312" s="67">
        <f>'Plano JO-IN'!D58</f>
        <v>41</v>
      </c>
      <c r="H312" s="67">
        <f>'Cincinnati PS-FR'!D58</f>
        <v>55</v>
      </c>
      <c r="I312" s="67">
        <f>'Moravia TY-CH'!D58</f>
        <v>79</v>
      </c>
      <c r="J312" s="67">
        <f>'Unionville-Udell UN-UD'!D58</f>
        <v>46</v>
      </c>
      <c r="K312" s="67">
        <f>'VM-DG-SH'!D58</f>
        <v>44</v>
      </c>
      <c r="L312" s="67">
        <f>'Mystic-Rathbun WA'!D58</f>
        <v>53</v>
      </c>
      <c r="M312" s="67">
        <f>'Moulton WS-WE'!D58</f>
        <v>86</v>
      </c>
      <c r="N312" s="67">
        <f>'Absentee Total'!D123</f>
        <v>636</v>
      </c>
      <c r="O312" s="33"/>
      <c r="P312" s="50">
        <f>SUM(B312:O312)</f>
        <v>1369</v>
      </c>
      <c r="Q312" s="30">
        <f>SUM(P312-N312)</f>
        <v>733</v>
      </c>
    </row>
    <row r="313" spans="1:17" x14ac:dyDescent="0.25">
      <c r="A313" s="57" t="s">
        <v>138</v>
      </c>
      <c r="B313" s="33">
        <v>1</v>
      </c>
      <c r="C313" s="33">
        <v>0</v>
      </c>
      <c r="D313" s="98">
        <v>0</v>
      </c>
      <c r="E313" s="33">
        <v>0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</v>
      </c>
      <c r="N313" s="33">
        <f>1+1</f>
        <v>2</v>
      </c>
      <c r="O313" s="33"/>
      <c r="P313" s="50">
        <f>SUM(B313:O313)</f>
        <v>3</v>
      </c>
      <c r="Q313" s="30">
        <f>SUM(P313-N313)</f>
        <v>1</v>
      </c>
    </row>
    <row r="314" spans="1:17" x14ac:dyDescent="0.25">
      <c r="A314" s="57" t="s">
        <v>139</v>
      </c>
      <c r="B314" s="66">
        <v>98</v>
      </c>
      <c r="C314" s="66">
        <v>104</v>
      </c>
      <c r="D314" s="100">
        <v>100</v>
      </c>
      <c r="E314" s="66">
        <v>73</v>
      </c>
      <c r="F314" s="66">
        <v>47</v>
      </c>
      <c r="G314" s="66">
        <v>58</v>
      </c>
      <c r="H314" s="66">
        <v>96</v>
      </c>
      <c r="I314" s="66">
        <v>97</v>
      </c>
      <c r="J314" s="66">
        <v>64</v>
      </c>
      <c r="K314" s="66">
        <v>99</v>
      </c>
      <c r="L314" s="66">
        <v>88</v>
      </c>
      <c r="M314" s="66">
        <v>105</v>
      </c>
      <c r="N314" s="66">
        <f>564+566</f>
        <v>1130</v>
      </c>
      <c r="O314" s="66"/>
      <c r="P314" s="50">
        <f>SUM(B314:O314)</f>
        <v>2159</v>
      </c>
      <c r="Q314" s="30">
        <f>SUM(P314-N314)</f>
        <v>1029</v>
      </c>
    </row>
    <row r="315" spans="1:17" x14ac:dyDescent="0.25">
      <c r="A315" s="73"/>
      <c r="B315" s="153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5"/>
      <c r="O315" s="49"/>
      <c r="P315" s="50"/>
    </row>
    <row r="316" spans="1:17" x14ac:dyDescent="0.25">
      <c r="A316" s="56" t="s">
        <v>195</v>
      </c>
      <c r="B316" s="74">
        <f>'CV1'!D60</f>
        <v>167</v>
      </c>
      <c r="C316" s="67">
        <f>'CV2'!D60</f>
        <v>159</v>
      </c>
      <c r="D316" s="67">
        <f>'CV3'!D60</f>
        <v>185</v>
      </c>
      <c r="E316" s="67">
        <f>'Numa BL-LN'!D60</f>
        <v>85</v>
      </c>
      <c r="F316" s="67">
        <f>'Exline CW'!D60</f>
        <v>79</v>
      </c>
      <c r="G316" s="67">
        <f>'Plano JO-IN'!D60</f>
        <v>70</v>
      </c>
      <c r="H316" s="67">
        <f>'Cincinnati PS-FR'!D60</f>
        <v>103</v>
      </c>
      <c r="I316" s="67">
        <f>'Moravia TY-CH'!D60</f>
        <v>181</v>
      </c>
      <c r="J316" s="67">
        <f>'Unionville-Udell UN-UD'!D60</f>
        <v>89</v>
      </c>
      <c r="K316" s="67">
        <f>'VM-DG-SH'!D60</f>
        <v>81</v>
      </c>
      <c r="L316" s="67">
        <f>'Mystic-Rathbun WA'!D60</f>
        <v>126</v>
      </c>
      <c r="M316" s="67">
        <f>'Moulton WS-WE'!D60</f>
        <v>156</v>
      </c>
      <c r="N316" s="67">
        <f>'Absentee Total'!D125</f>
        <v>1383</v>
      </c>
      <c r="O316" s="33"/>
      <c r="P316" s="50">
        <f>SUM(B316:O316)</f>
        <v>2864</v>
      </c>
      <c r="Q316" s="30">
        <f>SUM(P316-N316)</f>
        <v>1481</v>
      </c>
    </row>
    <row r="317" spans="1:17" x14ac:dyDescent="0.25">
      <c r="A317" s="57" t="s">
        <v>169</v>
      </c>
      <c r="B317" s="33">
        <f>'CV1'!D61</f>
        <v>84</v>
      </c>
      <c r="C317" s="67">
        <f>'CV2'!D61</f>
        <v>87</v>
      </c>
      <c r="D317" s="67">
        <f>'CV3'!D61</f>
        <v>95</v>
      </c>
      <c r="E317" s="67">
        <f>'Numa BL-LN'!D61</f>
        <v>59</v>
      </c>
      <c r="F317" s="67">
        <f>'Exline CW'!D61</f>
        <v>36</v>
      </c>
      <c r="G317" s="67">
        <f>'Plano JO-IN'!D61</f>
        <v>42</v>
      </c>
      <c r="H317" s="67">
        <f>'Cincinnati PS-FR'!D61</f>
        <v>62</v>
      </c>
      <c r="I317" s="67">
        <f>'Moravia TY-CH'!D61</f>
        <v>79</v>
      </c>
      <c r="J317" s="67">
        <f>'Unionville-Udell UN-UD'!D61</f>
        <v>44</v>
      </c>
      <c r="K317" s="67">
        <f>'VM-DG-SH'!D61</f>
        <v>48</v>
      </c>
      <c r="L317" s="67">
        <f>'Mystic-Rathbun WA'!D61</f>
        <v>55</v>
      </c>
      <c r="M317" s="67">
        <f>'Moulton WS-WE'!D61</f>
        <v>84</v>
      </c>
      <c r="N317" s="67">
        <f>'Absentee Total'!D126</f>
        <v>693</v>
      </c>
      <c r="O317" s="66"/>
      <c r="P317" s="50">
        <f>SUM(B317:O317)</f>
        <v>1468</v>
      </c>
      <c r="Q317" s="30">
        <f>SUM(P317-N317)</f>
        <v>775</v>
      </c>
    </row>
    <row r="318" spans="1:17" x14ac:dyDescent="0.25">
      <c r="A318" s="57" t="s">
        <v>138</v>
      </c>
      <c r="B318" s="33">
        <v>0</v>
      </c>
      <c r="C318" s="33">
        <v>0</v>
      </c>
      <c r="D318" s="98">
        <v>0</v>
      </c>
      <c r="E318" s="33">
        <v>0</v>
      </c>
      <c r="F318" s="33">
        <v>0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f>1</f>
        <v>1</v>
      </c>
      <c r="O318" s="33"/>
      <c r="P318" s="50">
        <f>SUM(B318:O318)</f>
        <v>1</v>
      </c>
      <c r="Q318" s="31">
        <f>SUM(P318-N318)</f>
        <v>0</v>
      </c>
    </row>
    <row r="319" spans="1:17" x14ac:dyDescent="0.25">
      <c r="A319" s="57" t="s">
        <v>139</v>
      </c>
      <c r="B319" s="66">
        <v>103</v>
      </c>
      <c r="C319" s="66">
        <v>111</v>
      </c>
      <c r="D319" s="100">
        <v>103</v>
      </c>
      <c r="E319" s="66">
        <v>71</v>
      </c>
      <c r="F319" s="66">
        <v>47</v>
      </c>
      <c r="G319" s="66">
        <v>61</v>
      </c>
      <c r="H319" s="66">
        <v>97</v>
      </c>
      <c r="I319" s="66">
        <v>101</v>
      </c>
      <c r="J319" s="66">
        <v>69</v>
      </c>
      <c r="K319" s="66">
        <v>100</v>
      </c>
      <c r="L319" s="66">
        <v>86</v>
      </c>
      <c r="M319" s="66">
        <v>103</v>
      </c>
      <c r="N319" s="66">
        <f>576+592</f>
        <v>1168</v>
      </c>
      <c r="O319" s="66"/>
      <c r="P319" s="50">
        <f>SUM(B319:O319)</f>
        <v>2220</v>
      </c>
      <c r="Q319" s="31">
        <f>SUM(P319-N319)</f>
        <v>1052</v>
      </c>
    </row>
    <row r="320" spans="1:17" x14ac:dyDescent="0.25">
      <c r="A320" s="57"/>
      <c r="B320" s="153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5"/>
      <c r="O320" s="49"/>
      <c r="P320" s="75"/>
      <c r="Q320" s="31"/>
    </row>
    <row r="321" spans="1:17" x14ac:dyDescent="0.25">
      <c r="A321" s="56" t="s">
        <v>196</v>
      </c>
      <c r="B321" s="74">
        <f>'CV1'!D63</f>
        <v>176</v>
      </c>
      <c r="C321" s="67">
        <f>'CV2'!D63</f>
        <v>166</v>
      </c>
      <c r="D321" s="67">
        <f>'CV3'!D63</f>
        <v>201</v>
      </c>
      <c r="E321" s="67">
        <f>'Numa BL-LN'!D63</f>
        <v>88</v>
      </c>
      <c r="F321" s="67">
        <f>'Exline CW'!D63</f>
        <v>84</v>
      </c>
      <c r="G321" s="67">
        <f>'Plano JO-IN'!D63</f>
        <v>74</v>
      </c>
      <c r="H321" s="67">
        <f>'Cincinnati PS-FR'!D63</f>
        <v>112</v>
      </c>
      <c r="I321" s="67">
        <f>'Moravia TY-CH'!D63</f>
        <v>182</v>
      </c>
      <c r="J321" s="67">
        <f>'Unionville-Udell UN-UD'!D63</f>
        <v>94</v>
      </c>
      <c r="K321" s="67">
        <f>'VM-DG-SH'!D63</f>
        <v>84</v>
      </c>
      <c r="L321" s="67">
        <f>'Mystic-Rathbun WA'!D63</f>
        <v>128</v>
      </c>
      <c r="M321" s="67">
        <f>'Moulton WS-WE'!D63</f>
        <v>155</v>
      </c>
      <c r="N321" s="67">
        <f>'Absentee Total'!D128</f>
        <v>1447</v>
      </c>
      <c r="O321" s="33"/>
      <c r="P321" s="50">
        <f>SUM(B321:O321)</f>
        <v>2991</v>
      </c>
      <c r="Q321" s="31">
        <f>SUM(P321-N321)</f>
        <v>1544</v>
      </c>
    </row>
    <row r="322" spans="1:17" x14ac:dyDescent="0.25">
      <c r="A322" s="57" t="s">
        <v>169</v>
      </c>
      <c r="B322" s="33">
        <f>'CV1'!D64</f>
        <v>74</v>
      </c>
      <c r="C322" s="67">
        <f>'CV2'!D64</f>
        <v>83</v>
      </c>
      <c r="D322" s="67">
        <f>'CV3'!D64</f>
        <v>78</v>
      </c>
      <c r="E322" s="67">
        <f>'Numa BL-LN'!D64</f>
        <v>53</v>
      </c>
      <c r="F322" s="67">
        <f>'Exline CW'!D64</f>
        <v>34</v>
      </c>
      <c r="G322" s="67">
        <f>'Plano JO-IN'!D64</f>
        <v>40</v>
      </c>
      <c r="H322" s="67">
        <f>'Cincinnati PS-FR'!D64</f>
        <v>55</v>
      </c>
      <c r="I322" s="67">
        <f>'Moravia TY-CH'!D64</f>
        <v>78</v>
      </c>
      <c r="J322" s="67">
        <f>'Unionville-Udell UN-UD'!D64</f>
        <v>42</v>
      </c>
      <c r="K322" s="67">
        <f>'VM-DG-SH'!D64</f>
        <v>48</v>
      </c>
      <c r="L322" s="67">
        <f>'Mystic-Rathbun WA'!D64</f>
        <v>52</v>
      </c>
      <c r="M322" s="67">
        <f>'Moulton WS-WE'!D64</f>
        <v>83</v>
      </c>
      <c r="N322" s="67">
        <f>'Absentee Total'!D129</f>
        <v>622</v>
      </c>
      <c r="O322" s="66"/>
      <c r="P322" s="50">
        <f>SUM(B322:O322)</f>
        <v>1342</v>
      </c>
      <c r="Q322" s="31">
        <f>SUM(P322-N322)</f>
        <v>720</v>
      </c>
    </row>
    <row r="323" spans="1:17" x14ac:dyDescent="0.25">
      <c r="A323" s="57" t="s">
        <v>138</v>
      </c>
      <c r="B323" s="33">
        <v>0</v>
      </c>
      <c r="C323" s="33">
        <v>0</v>
      </c>
      <c r="D323" s="98">
        <v>0</v>
      </c>
      <c r="E323" s="33">
        <v>0</v>
      </c>
      <c r="F323" s="33">
        <v>0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</v>
      </c>
      <c r="N323" s="33">
        <v>1</v>
      </c>
      <c r="O323" s="33"/>
      <c r="P323" s="50">
        <f>SUM(B323:O323)</f>
        <v>1</v>
      </c>
      <c r="Q323" s="31">
        <f>SUM(P323-N323)</f>
        <v>0</v>
      </c>
    </row>
    <row r="324" spans="1:17" x14ac:dyDescent="0.25">
      <c r="A324" s="57" t="s">
        <v>139</v>
      </c>
      <c r="B324" s="66">
        <v>104</v>
      </c>
      <c r="C324" s="66">
        <v>108</v>
      </c>
      <c r="D324" s="100">
        <v>104</v>
      </c>
      <c r="E324" s="66">
        <v>74</v>
      </c>
      <c r="F324" s="66">
        <v>44</v>
      </c>
      <c r="G324" s="66">
        <v>59</v>
      </c>
      <c r="H324" s="66">
        <v>95</v>
      </c>
      <c r="I324" s="66">
        <v>101</v>
      </c>
      <c r="J324" s="66">
        <v>66</v>
      </c>
      <c r="K324" s="66">
        <v>97</v>
      </c>
      <c r="L324" s="66">
        <v>87</v>
      </c>
      <c r="M324" s="66">
        <v>105</v>
      </c>
      <c r="N324" s="66">
        <f>586+589</f>
        <v>1175</v>
      </c>
      <c r="O324" s="33"/>
      <c r="P324" s="50">
        <f>SUM(B324:O324)</f>
        <v>2219</v>
      </c>
      <c r="Q324" s="31">
        <f>SUM(P324-N324)</f>
        <v>1044</v>
      </c>
    </row>
    <row r="325" spans="1:17" x14ac:dyDescent="0.25">
      <c r="A325" s="60"/>
      <c r="B325" s="146"/>
      <c r="C325" s="147"/>
      <c r="D325" s="147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78"/>
      <c r="P325" s="142"/>
      <c r="Q325" s="53"/>
    </row>
    <row r="326" spans="1:17" x14ac:dyDescent="0.25">
      <c r="A326" s="63" t="s">
        <v>25</v>
      </c>
      <c r="B326" s="148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99"/>
      <c r="P326" s="143"/>
    </row>
    <row r="327" spans="1:17" x14ac:dyDescent="0.25">
      <c r="A327" s="56" t="s">
        <v>197</v>
      </c>
      <c r="B327" s="69">
        <f>'CV1'!D67</f>
        <v>171</v>
      </c>
      <c r="C327" s="67">
        <f>'CV2'!D67</f>
        <v>171</v>
      </c>
      <c r="D327" s="67">
        <f>'CV3'!D67</f>
        <v>199</v>
      </c>
      <c r="E327" s="67">
        <f>'Numa BL-LN'!D67</f>
        <v>93</v>
      </c>
      <c r="F327" s="67">
        <f>'Exline CW'!D67</f>
        <v>79</v>
      </c>
      <c r="G327" s="67">
        <f>'Plano JO-IN'!D67</f>
        <v>72</v>
      </c>
      <c r="H327" s="67">
        <f>'Cincinnati PS-FR'!D67</f>
        <v>111</v>
      </c>
      <c r="I327" s="67">
        <f>'Moravia TY-CH'!D67</f>
        <v>186</v>
      </c>
      <c r="J327" s="67">
        <f>'Unionville-Udell UN-UD'!D67</f>
        <v>90</v>
      </c>
      <c r="K327" s="67">
        <f>'VM-DG-SH'!D67</f>
        <v>79</v>
      </c>
      <c r="L327" s="67">
        <f>'Mystic-Rathbun WA'!D67</f>
        <v>129</v>
      </c>
      <c r="M327" s="67">
        <f>'Moulton WS-WE'!D67</f>
        <v>155</v>
      </c>
      <c r="N327" s="67">
        <f>'Absentee Total'!D132</f>
        <v>1465</v>
      </c>
      <c r="O327" s="33"/>
      <c r="P327" s="50">
        <f>SUM(B327:O327)</f>
        <v>3000</v>
      </c>
      <c r="Q327" s="30">
        <f>SUM(P327-N327)</f>
        <v>1535</v>
      </c>
    </row>
    <row r="328" spans="1:17" x14ac:dyDescent="0.25">
      <c r="A328" s="57" t="s">
        <v>169</v>
      </c>
      <c r="B328" s="33">
        <f>'CV1'!D68</f>
        <v>77</v>
      </c>
      <c r="C328" s="67">
        <f>'CV2'!D68</f>
        <v>78</v>
      </c>
      <c r="D328" s="67">
        <f>'CV3'!D68</f>
        <v>81</v>
      </c>
      <c r="E328" s="67">
        <f>'Numa BL-LN'!D68</f>
        <v>51</v>
      </c>
      <c r="F328" s="67">
        <f>'Exline CW'!D68</f>
        <v>36</v>
      </c>
      <c r="G328" s="67">
        <f>'Plano JO-IN'!D68</f>
        <v>39</v>
      </c>
      <c r="H328" s="67">
        <f>'Cincinnati PS-FR'!D68</f>
        <v>51</v>
      </c>
      <c r="I328" s="67">
        <f>'Moravia TY-CH'!D68</f>
        <v>75</v>
      </c>
      <c r="J328" s="67">
        <f>'Unionville-Udell UN-UD'!D68</f>
        <v>45</v>
      </c>
      <c r="K328" s="67">
        <f>'VM-DG-SH'!D68</f>
        <v>44</v>
      </c>
      <c r="L328" s="67">
        <f>'Mystic-Rathbun WA'!D68</f>
        <v>50</v>
      </c>
      <c r="M328" s="67">
        <f>'Moulton WS-WE'!D68</f>
        <v>80</v>
      </c>
      <c r="N328" s="67">
        <f>'Absentee Total'!D133</f>
        <v>575</v>
      </c>
      <c r="O328" s="33"/>
      <c r="P328" s="50">
        <f>SUM(B328:O328)</f>
        <v>1282</v>
      </c>
      <c r="Q328" s="30">
        <f>SUM(P328-N328)</f>
        <v>707</v>
      </c>
    </row>
    <row r="329" spans="1:17" x14ac:dyDescent="0.25">
      <c r="A329" s="57" t="s">
        <v>138</v>
      </c>
      <c r="B329" s="33">
        <v>0</v>
      </c>
      <c r="C329" s="33">
        <v>0</v>
      </c>
      <c r="D329" s="98">
        <v>0</v>
      </c>
      <c r="E329" s="33">
        <v>1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1</v>
      </c>
      <c r="M329" s="33">
        <v>0</v>
      </c>
      <c r="N329" s="33">
        <f>4+3</f>
        <v>7</v>
      </c>
      <c r="O329" s="33"/>
      <c r="P329" s="50">
        <f>SUM(B329:O329)</f>
        <v>9</v>
      </c>
      <c r="Q329" s="31">
        <f>SUM(P329-N329)</f>
        <v>2</v>
      </c>
    </row>
    <row r="330" spans="1:17" x14ac:dyDescent="0.25">
      <c r="A330" s="57" t="s">
        <v>139</v>
      </c>
      <c r="B330" s="66">
        <v>106</v>
      </c>
      <c r="C330" s="66">
        <v>108</v>
      </c>
      <c r="D330" s="100">
        <v>103</v>
      </c>
      <c r="E330" s="66">
        <v>70</v>
      </c>
      <c r="F330" s="66">
        <v>47</v>
      </c>
      <c r="G330" s="66">
        <v>62</v>
      </c>
      <c r="H330" s="66">
        <v>100</v>
      </c>
      <c r="I330" s="66">
        <v>100</v>
      </c>
      <c r="J330" s="66">
        <v>67</v>
      </c>
      <c r="K330" s="66">
        <v>106</v>
      </c>
      <c r="L330" s="66">
        <v>87</v>
      </c>
      <c r="M330" s="66">
        <v>108</v>
      </c>
      <c r="N330" s="66">
        <f>585+613</f>
        <v>1198</v>
      </c>
      <c r="O330" s="66"/>
      <c r="P330" s="50">
        <f>SUM(B330:O330)</f>
        <v>2262</v>
      </c>
      <c r="Q330" s="31">
        <f>SUM(P330-N330)</f>
        <v>1064</v>
      </c>
    </row>
    <row r="331" spans="1:17" x14ac:dyDescent="0.25">
      <c r="A331" s="57"/>
      <c r="B331" s="153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5"/>
      <c r="O331" s="49"/>
      <c r="P331" s="50"/>
      <c r="Q331" s="31"/>
    </row>
    <row r="332" spans="1:17" x14ac:dyDescent="0.25">
      <c r="A332" s="56" t="s">
        <v>198</v>
      </c>
      <c r="B332" s="68">
        <f>'CV1'!D70</f>
        <v>173</v>
      </c>
      <c r="C332" s="67">
        <f>'CV2'!D70</f>
        <v>158</v>
      </c>
      <c r="D332" s="67">
        <f>'CV3'!D70</f>
        <v>185</v>
      </c>
      <c r="E332" s="67">
        <f>'Numa BL-LN'!D70</f>
        <v>85</v>
      </c>
      <c r="F332" s="67">
        <f>'Exline CW'!D70</f>
        <v>80</v>
      </c>
      <c r="G332" s="67">
        <f>'Plano JO-IN'!D70</f>
        <v>72</v>
      </c>
      <c r="H332" s="67">
        <f>'Cincinnati PS-FR'!D70</f>
        <v>106</v>
      </c>
      <c r="I332" s="67">
        <f>'Moravia TY-CH'!D70</f>
        <v>183</v>
      </c>
      <c r="J332" s="67">
        <f>'Unionville-Udell UN-UD'!D70</f>
        <v>89</v>
      </c>
      <c r="K332" s="67">
        <f>'VM-DG-SH'!D70</f>
        <v>81</v>
      </c>
      <c r="L332" s="67">
        <f>'Mystic-Rathbun WA'!D70</f>
        <v>127</v>
      </c>
      <c r="M332" s="67">
        <f>'Moulton WS-WE'!D70</f>
        <v>158</v>
      </c>
      <c r="N332" s="67">
        <f>'Absentee Total'!D135</f>
        <v>1401</v>
      </c>
      <c r="O332" s="33"/>
      <c r="P332" s="50">
        <f>SUM(B332:O332)</f>
        <v>2898</v>
      </c>
      <c r="Q332" s="30">
        <f>SUM(P332-N332)</f>
        <v>1497</v>
      </c>
    </row>
    <row r="333" spans="1:17" x14ac:dyDescent="0.25">
      <c r="A333" s="57" t="s">
        <v>169</v>
      </c>
      <c r="B333" s="33">
        <f>'CV1'!D71</f>
        <v>74</v>
      </c>
      <c r="C333" s="67">
        <f>'CV2'!D71</f>
        <v>90</v>
      </c>
      <c r="D333" s="67">
        <f>'CV3'!D71</f>
        <v>92</v>
      </c>
      <c r="E333" s="67">
        <f>'Numa BL-LN'!D71</f>
        <v>57</v>
      </c>
      <c r="F333" s="67">
        <f>'Exline CW'!D71</f>
        <v>33</v>
      </c>
      <c r="G333" s="67">
        <f>'Plano JO-IN'!D71</f>
        <v>41</v>
      </c>
      <c r="H333" s="67">
        <f>'Cincinnati PS-FR'!D71</f>
        <v>55</v>
      </c>
      <c r="I333" s="67">
        <f>'Moravia TY-CH'!D71</f>
        <v>75</v>
      </c>
      <c r="J333" s="67">
        <f>'Unionville-Udell UN-UD'!D71</f>
        <v>41</v>
      </c>
      <c r="K333" s="67">
        <f>'VM-DG-SH'!D71</f>
        <v>42</v>
      </c>
      <c r="L333" s="67">
        <f>'Mystic-Rathbun WA'!D71</f>
        <v>51</v>
      </c>
      <c r="M333" s="67">
        <f>'Moulton WS-WE'!D71</f>
        <v>73</v>
      </c>
      <c r="N333" s="67">
        <f>'Absentee Total'!D136</f>
        <v>615</v>
      </c>
      <c r="O333" s="33"/>
      <c r="P333" s="50">
        <f>SUM(B333:O333)</f>
        <v>1339</v>
      </c>
      <c r="Q333" s="30">
        <f>SUM(P333-N333)</f>
        <v>724</v>
      </c>
    </row>
    <row r="334" spans="1:17" x14ac:dyDescent="0.25">
      <c r="A334" s="57" t="s">
        <v>138</v>
      </c>
      <c r="B334" s="33">
        <v>1</v>
      </c>
      <c r="C334" s="33">
        <v>0</v>
      </c>
      <c r="D334" s="98">
        <v>0</v>
      </c>
      <c r="E334" s="33">
        <v>0</v>
      </c>
      <c r="F334" s="33">
        <v>0</v>
      </c>
      <c r="G334" s="33">
        <v>0</v>
      </c>
      <c r="H334" s="33">
        <v>0</v>
      </c>
      <c r="I334" s="33">
        <v>0</v>
      </c>
      <c r="J334" s="33">
        <v>0</v>
      </c>
      <c r="K334" s="33">
        <v>0</v>
      </c>
      <c r="L334" s="33">
        <v>1</v>
      </c>
      <c r="M334" s="33">
        <v>0</v>
      </c>
      <c r="N334" s="33">
        <f>2+1</f>
        <v>3</v>
      </c>
      <c r="O334" s="33"/>
      <c r="P334" s="50">
        <f>SUM(B334:O334)</f>
        <v>5</v>
      </c>
      <c r="Q334" s="31">
        <f>SUM(P334-N334)</f>
        <v>2</v>
      </c>
    </row>
    <row r="335" spans="1:17" x14ac:dyDescent="0.25">
      <c r="A335" s="57" t="s">
        <v>139</v>
      </c>
      <c r="B335" s="66">
        <v>106</v>
      </c>
      <c r="C335" s="66">
        <v>109</v>
      </c>
      <c r="D335" s="100">
        <v>106</v>
      </c>
      <c r="E335" s="66">
        <v>73</v>
      </c>
      <c r="F335" s="66">
        <v>49</v>
      </c>
      <c r="G335" s="66">
        <v>60</v>
      </c>
      <c r="H335" s="66">
        <v>101</v>
      </c>
      <c r="I335" s="66">
        <v>103</v>
      </c>
      <c r="J335" s="66">
        <v>72</v>
      </c>
      <c r="K335" s="66">
        <v>106</v>
      </c>
      <c r="L335" s="66">
        <v>88</v>
      </c>
      <c r="M335" s="66">
        <v>112</v>
      </c>
      <c r="N335" s="66">
        <f>603+623</f>
        <v>1226</v>
      </c>
      <c r="O335" s="66"/>
      <c r="P335" s="50">
        <f>SUM(B335:O335)</f>
        <v>2311</v>
      </c>
      <c r="Q335" s="31">
        <f>SUM(P335-N335)</f>
        <v>1085</v>
      </c>
    </row>
    <row r="336" spans="1:17" x14ac:dyDescent="0.25">
      <c r="A336" s="57"/>
      <c r="B336" s="153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5"/>
      <c r="O336" s="49"/>
      <c r="P336" s="50"/>
      <c r="Q336" s="31"/>
    </row>
    <row r="337" spans="1:17" x14ac:dyDescent="0.25">
      <c r="A337" s="56" t="s">
        <v>199</v>
      </c>
      <c r="B337" s="68">
        <f>'CV1'!D73</f>
        <v>170</v>
      </c>
      <c r="C337" s="67">
        <f>'CV2'!D73</f>
        <v>156</v>
      </c>
      <c r="D337" s="67">
        <f>'CV3'!D73</f>
        <v>196</v>
      </c>
      <c r="E337" s="67">
        <f>'Numa BL-LN'!D73</f>
        <v>90</v>
      </c>
      <c r="F337" s="67">
        <f>'Exline CW'!D73</f>
        <v>77</v>
      </c>
      <c r="G337" s="67">
        <f>'Plano JO-IN'!D73</f>
        <v>72</v>
      </c>
      <c r="H337" s="67">
        <f>'Cincinnati PS-FR'!D73</f>
        <v>105</v>
      </c>
      <c r="I337" s="67">
        <f>'Moravia TY-CH'!D73</f>
        <v>184</v>
      </c>
      <c r="J337" s="67">
        <f>'Unionville-Udell UN-UD'!D73</f>
        <v>92</v>
      </c>
      <c r="K337" s="67">
        <f>'VM-DG-SH'!D73</f>
        <v>78</v>
      </c>
      <c r="L337" s="67">
        <f>'Mystic-Rathbun WA'!D73</f>
        <v>128</v>
      </c>
      <c r="M337" s="67">
        <f>'Moulton WS-WE'!D73</f>
        <v>161</v>
      </c>
      <c r="N337" s="67">
        <f>'Absentee Total'!D138</f>
        <v>1394</v>
      </c>
      <c r="O337" s="33"/>
      <c r="P337" s="50">
        <f>SUM(B337:O337)</f>
        <v>2903</v>
      </c>
      <c r="Q337" s="30">
        <f>SUM(P337-N337)</f>
        <v>1509</v>
      </c>
    </row>
    <row r="338" spans="1:17" x14ac:dyDescent="0.25">
      <c r="A338" s="57" t="s">
        <v>169</v>
      </c>
      <c r="B338" s="33">
        <f>'CV1'!D74</f>
        <v>75</v>
      </c>
      <c r="C338" s="67">
        <f>'CV2'!D74</f>
        <v>91</v>
      </c>
      <c r="D338" s="67">
        <f>'CV3'!D74</f>
        <v>85</v>
      </c>
      <c r="E338" s="67">
        <f>'Numa BL-LN'!D74</f>
        <v>52</v>
      </c>
      <c r="F338" s="67">
        <f>'Exline CW'!D74</f>
        <v>37</v>
      </c>
      <c r="G338" s="67">
        <f>'Plano JO-IN'!D74</f>
        <v>40</v>
      </c>
      <c r="H338" s="67">
        <f>'Cincinnati PS-FR'!D74</f>
        <v>57</v>
      </c>
      <c r="I338" s="67">
        <f>'Moravia TY-CH'!D74</f>
        <v>75</v>
      </c>
      <c r="J338" s="67">
        <f>'Unionville-Udell UN-UD'!D74</f>
        <v>39</v>
      </c>
      <c r="K338" s="67">
        <f>'VM-DG-SH'!D74</f>
        <v>44</v>
      </c>
      <c r="L338" s="67">
        <f>'Mystic-Rathbun WA'!D74</f>
        <v>46</v>
      </c>
      <c r="M338" s="67">
        <f>'Moulton WS-WE'!D74</f>
        <v>70</v>
      </c>
      <c r="N338" s="67">
        <f>'Absentee Total'!D139</f>
        <v>611</v>
      </c>
      <c r="O338" s="33"/>
      <c r="P338" s="50">
        <f>SUM(B338:O338)</f>
        <v>1322</v>
      </c>
      <c r="Q338" s="30">
        <f>SUM(P338-N338)</f>
        <v>711</v>
      </c>
    </row>
    <row r="339" spans="1:17" x14ac:dyDescent="0.25">
      <c r="A339" s="57" t="s">
        <v>138</v>
      </c>
      <c r="B339" s="33">
        <v>1</v>
      </c>
      <c r="C339" s="33">
        <v>0</v>
      </c>
      <c r="D339" s="98">
        <v>0</v>
      </c>
      <c r="E339" s="33">
        <v>0</v>
      </c>
      <c r="F339" s="33">
        <v>0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</v>
      </c>
      <c r="N339" s="33">
        <v>0</v>
      </c>
      <c r="O339" s="33"/>
      <c r="P339" s="50">
        <f>SUM(B339:O339)</f>
        <v>1</v>
      </c>
      <c r="Q339" s="31">
        <f>SUM(P339-N339)</f>
        <v>1</v>
      </c>
    </row>
    <row r="340" spans="1:17" x14ac:dyDescent="0.25">
      <c r="A340" s="57" t="s">
        <v>139</v>
      </c>
      <c r="B340" s="66">
        <v>108</v>
      </c>
      <c r="C340" s="66">
        <v>110</v>
      </c>
      <c r="D340" s="100">
        <v>102</v>
      </c>
      <c r="E340" s="66">
        <v>73</v>
      </c>
      <c r="F340" s="66">
        <v>48</v>
      </c>
      <c r="G340" s="66">
        <v>61</v>
      </c>
      <c r="H340" s="66">
        <v>100</v>
      </c>
      <c r="I340" s="66">
        <v>102</v>
      </c>
      <c r="J340" s="66">
        <v>71</v>
      </c>
      <c r="K340" s="66">
        <v>107</v>
      </c>
      <c r="L340" s="66">
        <v>93</v>
      </c>
      <c r="M340" s="66">
        <v>112</v>
      </c>
      <c r="N340" s="66">
        <f>606+634</f>
        <v>1240</v>
      </c>
      <c r="O340" s="66"/>
      <c r="P340" s="50">
        <f>SUM(B340:O340)</f>
        <v>2327</v>
      </c>
      <c r="Q340" s="31">
        <f>SUM(P340-N340)</f>
        <v>1087</v>
      </c>
    </row>
    <row r="341" spans="1:17" x14ac:dyDescent="0.25">
      <c r="A341" s="57"/>
      <c r="B341" s="153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5"/>
      <c r="O341" s="49"/>
      <c r="P341" s="50"/>
      <c r="Q341" s="31"/>
    </row>
    <row r="342" spans="1:17" x14ac:dyDescent="0.25">
      <c r="A342" s="56" t="s">
        <v>200</v>
      </c>
      <c r="B342" s="68">
        <f>'CV1'!D76</f>
        <v>175</v>
      </c>
      <c r="C342" s="67">
        <f>'CV2'!D76</f>
        <v>176</v>
      </c>
      <c r="D342" s="67">
        <f>'CV3'!D76</f>
        <v>204</v>
      </c>
      <c r="E342" s="67">
        <f>'Numa BL-LN'!D76</f>
        <v>85</v>
      </c>
      <c r="F342" s="67">
        <f>'Exline CW'!D76</f>
        <v>78</v>
      </c>
      <c r="G342" s="67">
        <f>'Plano JO-IN'!D76</f>
        <v>75</v>
      </c>
      <c r="H342" s="67">
        <f>'Cincinnati PS-FR'!D76</f>
        <v>107</v>
      </c>
      <c r="I342" s="67">
        <f>'Moravia TY-CH'!D76</f>
        <v>178</v>
      </c>
      <c r="J342" s="67">
        <f>'Unionville-Udell UN-UD'!D76</f>
        <v>92</v>
      </c>
      <c r="K342" s="67">
        <f>'VM-DG-SH'!D76</f>
        <v>78</v>
      </c>
      <c r="L342" s="67">
        <f>'Mystic-Rathbun WA'!D76</f>
        <v>131</v>
      </c>
      <c r="M342" s="67">
        <f>'Moulton WS-WE'!D76</f>
        <v>158</v>
      </c>
      <c r="N342" s="67">
        <f>'Absentee Total'!D141</f>
        <v>1476</v>
      </c>
      <c r="O342" s="33"/>
      <c r="P342" s="50">
        <f>SUM(B342:O342)</f>
        <v>3013</v>
      </c>
      <c r="Q342" s="30">
        <f>SUM(P342-N342)</f>
        <v>1537</v>
      </c>
    </row>
    <row r="343" spans="1:17" x14ac:dyDescent="0.25">
      <c r="A343" s="57" t="s">
        <v>169</v>
      </c>
      <c r="B343" s="33">
        <f>'CV1'!D77</f>
        <v>73</v>
      </c>
      <c r="C343" s="67">
        <f>'CV2'!D77</f>
        <v>73</v>
      </c>
      <c r="D343" s="67">
        <f>'CV3'!D77</f>
        <v>78</v>
      </c>
      <c r="E343" s="67">
        <f>'Numa BL-LN'!D77</f>
        <v>58</v>
      </c>
      <c r="F343" s="67">
        <f>'Exline CW'!D77</f>
        <v>38</v>
      </c>
      <c r="G343" s="67">
        <f>'Plano JO-IN'!D77</f>
        <v>37</v>
      </c>
      <c r="H343" s="67">
        <f>'Cincinnati PS-FR'!D77</f>
        <v>54</v>
      </c>
      <c r="I343" s="67">
        <f>'Moravia TY-CH'!D77</f>
        <v>82</v>
      </c>
      <c r="J343" s="67">
        <f>'Unionville-Udell UN-UD'!D77</f>
        <v>42</v>
      </c>
      <c r="K343" s="67">
        <f>'VM-DG-SH'!D77</f>
        <v>46</v>
      </c>
      <c r="L343" s="67">
        <f>'Mystic-Rathbun WA'!D77</f>
        <v>50</v>
      </c>
      <c r="M343" s="67">
        <f>'Moulton WS-WE'!D77</f>
        <v>75</v>
      </c>
      <c r="N343" s="67">
        <f>'Absentee Total'!D142</f>
        <v>561</v>
      </c>
      <c r="O343" s="66"/>
      <c r="P343" s="50">
        <f>SUM(B343:O343)</f>
        <v>1267</v>
      </c>
      <c r="Q343" s="30">
        <f>SUM(P343-N343)</f>
        <v>706</v>
      </c>
    </row>
    <row r="344" spans="1:17" x14ac:dyDescent="0.25">
      <c r="A344" s="57" t="s">
        <v>138</v>
      </c>
      <c r="B344" s="33">
        <v>0</v>
      </c>
      <c r="C344" s="33">
        <v>0</v>
      </c>
      <c r="D344" s="98">
        <v>0</v>
      </c>
      <c r="E344" s="33">
        <v>0</v>
      </c>
      <c r="F344" s="33">
        <v>0</v>
      </c>
      <c r="G344" s="33">
        <v>0</v>
      </c>
      <c r="H344" s="33">
        <v>0</v>
      </c>
      <c r="I344" s="33">
        <v>0</v>
      </c>
      <c r="J344" s="33">
        <v>0</v>
      </c>
      <c r="K344" s="33">
        <v>0</v>
      </c>
      <c r="L344" s="33">
        <v>0</v>
      </c>
      <c r="M344" s="33">
        <v>0</v>
      </c>
      <c r="N344" s="33">
        <v>0</v>
      </c>
      <c r="O344" s="33"/>
      <c r="P344" s="50">
        <f>SUM(B344:O344)</f>
        <v>0</v>
      </c>
      <c r="Q344" s="31">
        <f>SUM(P344-N344)</f>
        <v>0</v>
      </c>
    </row>
    <row r="345" spans="1:17" x14ac:dyDescent="0.25">
      <c r="A345" s="57" t="s">
        <v>139</v>
      </c>
      <c r="B345" s="66">
        <v>106</v>
      </c>
      <c r="C345" s="66">
        <v>108</v>
      </c>
      <c r="D345" s="100">
        <v>101</v>
      </c>
      <c r="E345" s="66">
        <v>72</v>
      </c>
      <c r="F345" s="66">
        <v>46</v>
      </c>
      <c r="G345" s="66">
        <v>61</v>
      </c>
      <c r="H345" s="66">
        <v>101</v>
      </c>
      <c r="I345" s="66">
        <v>101</v>
      </c>
      <c r="J345" s="66">
        <v>68</v>
      </c>
      <c r="K345" s="66">
        <v>105</v>
      </c>
      <c r="L345" s="66">
        <v>86</v>
      </c>
      <c r="M345" s="66">
        <v>110</v>
      </c>
      <c r="N345" s="66">
        <f>590+618</f>
        <v>1208</v>
      </c>
      <c r="O345" s="33"/>
      <c r="P345" s="50">
        <f>SUM(B345:O345)</f>
        <v>2273</v>
      </c>
      <c r="Q345" s="31">
        <f>SUM(P345-N345)</f>
        <v>1065</v>
      </c>
    </row>
    <row r="346" spans="1:17" x14ac:dyDescent="0.25">
      <c r="A346" s="60"/>
      <c r="B346" s="146"/>
      <c r="C346" s="147"/>
      <c r="D346" s="147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78"/>
      <c r="P346" s="142"/>
      <c r="Q346" s="53"/>
    </row>
    <row r="347" spans="1:17" x14ac:dyDescent="0.25">
      <c r="A347" s="63" t="s">
        <v>76</v>
      </c>
      <c r="B347" s="148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99"/>
      <c r="P347" s="143"/>
    </row>
    <row r="348" spans="1:17" x14ac:dyDescent="0.25">
      <c r="A348" s="56" t="s">
        <v>201</v>
      </c>
      <c r="B348" s="69">
        <f>'CV1'!I43</f>
        <v>228</v>
      </c>
      <c r="C348" s="67">
        <f>'CV2'!I43</f>
        <v>212</v>
      </c>
      <c r="D348" s="67">
        <f>'CV3'!I43</f>
        <v>252</v>
      </c>
      <c r="E348" s="67">
        <f>'Numa BL-LN'!I43</f>
        <v>124</v>
      </c>
      <c r="F348" s="67">
        <f>'Exline CW'!I43</f>
        <v>105</v>
      </c>
      <c r="G348" s="67">
        <f>'Plano JO-IN'!I43</f>
        <v>93</v>
      </c>
      <c r="H348" s="67">
        <f>'Cincinnati PS-FR'!I43</f>
        <v>147</v>
      </c>
      <c r="I348" s="67">
        <f>'Moravia TY-CH'!I43</f>
        <v>231</v>
      </c>
      <c r="J348" s="67">
        <f>'Unionville-Udell UN-UD'!I43</f>
        <v>116</v>
      </c>
      <c r="K348" s="67">
        <f>'VM-DG-SH'!I43</f>
        <v>124</v>
      </c>
      <c r="L348" s="67">
        <f>'Mystic-Rathbun WA'!I43</f>
        <v>173</v>
      </c>
      <c r="M348" s="67">
        <f>'Moulton WS-WE'!I43</f>
        <v>210</v>
      </c>
      <c r="N348" s="67">
        <f>'Absentee Total'!D145</f>
        <v>1981</v>
      </c>
      <c r="O348" s="33"/>
      <c r="P348" s="50">
        <f>SUM(B348:O348)</f>
        <v>3996</v>
      </c>
      <c r="Q348" s="30">
        <f>SUM(P348-N348)</f>
        <v>2015</v>
      </c>
    </row>
    <row r="349" spans="1:17" x14ac:dyDescent="0.25">
      <c r="A349" s="57" t="s">
        <v>169</v>
      </c>
      <c r="B349" s="33">
        <f>'CV1'!I44</f>
        <v>65</v>
      </c>
      <c r="C349" s="67">
        <f>'CV2'!I44</f>
        <v>70</v>
      </c>
      <c r="D349" s="67">
        <f>'CV3'!I44</f>
        <v>66</v>
      </c>
      <c r="E349" s="67">
        <f>'Numa BL-LN'!I44</f>
        <v>44</v>
      </c>
      <c r="F349" s="67">
        <f>'Exline CW'!I44</f>
        <v>29</v>
      </c>
      <c r="G349" s="67">
        <f>'Plano JO-IN'!I44</f>
        <v>35</v>
      </c>
      <c r="H349" s="67">
        <f>'Cincinnati PS-FR'!I44</f>
        <v>51</v>
      </c>
      <c r="I349" s="67">
        <f>'Moravia TY-CH'!I44</f>
        <v>53</v>
      </c>
      <c r="J349" s="67">
        <f>'Unionville-Udell UN-UD'!I44</f>
        <v>35</v>
      </c>
      <c r="K349" s="67">
        <f>'VM-DG-SH'!I44</f>
        <v>34</v>
      </c>
      <c r="L349" s="67">
        <f>'Mystic-Rathbun WA'!I44</f>
        <v>41</v>
      </c>
      <c r="M349" s="67">
        <f>'Moulton WS-WE'!I44</f>
        <v>64</v>
      </c>
      <c r="N349" s="67">
        <f>'Absentee Total'!D146</f>
        <v>506</v>
      </c>
      <c r="O349" s="66"/>
      <c r="P349" s="50">
        <f>SUM(B349:O349)</f>
        <v>1093</v>
      </c>
      <c r="Q349" s="30">
        <f>SUM(P349-N349)</f>
        <v>587</v>
      </c>
    </row>
    <row r="350" spans="1:17" x14ac:dyDescent="0.25">
      <c r="A350" s="57" t="s">
        <v>138</v>
      </c>
      <c r="B350" s="33">
        <v>0</v>
      </c>
      <c r="C350" s="33">
        <v>0</v>
      </c>
      <c r="D350" s="98">
        <v>0</v>
      </c>
      <c r="E350" s="33">
        <v>0</v>
      </c>
      <c r="F350" s="33">
        <v>0</v>
      </c>
      <c r="G350" s="33">
        <v>0</v>
      </c>
      <c r="H350" s="33">
        <v>0</v>
      </c>
      <c r="I350" s="33">
        <v>0</v>
      </c>
      <c r="J350" s="33">
        <v>0</v>
      </c>
      <c r="K350" s="33">
        <v>0</v>
      </c>
      <c r="L350" s="33">
        <v>1</v>
      </c>
      <c r="M350" s="33">
        <v>0</v>
      </c>
      <c r="N350" s="33">
        <f>1+2</f>
        <v>3</v>
      </c>
      <c r="O350" s="33"/>
      <c r="P350" s="50">
        <f>SUM(B350:O350)</f>
        <v>4</v>
      </c>
      <c r="Q350" s="31">
        <f>SUM(P350-N350)</f>
        <v>1</v>
      </c>
    </row>
    <row r="351" spans="1:17" x14ac:dyDescent="0.25">
      <c r="A351" s="57" t="s">
        <v>139</v>
      </c>
      <c r="B351" s="66">
        <v>61</v>
      </c>
      <c r="C351" s="66">
        <v>75</v>
      </c>
      <c r="D351" s="100">
        <v>65</v>
      </c>
      <c r="E351" s="66">
        <v>47</v>
      </c>
      <c r="F351" s="66">
        <v>28</v>
      </c>
      <c r="G351" s="66">
        <v>45</v>
      </c>
      <c r="H351" s="66">
        <v>64</v>
      </c>
      <c r="I351" s="66">
        <v>77</v>
      </c>
      <c r="J351" s="66">
        <v>51</v>
      </c>
      <c r="K351" s="66">
        <v>71</v>
      </c>
      <c r="L351" s="66">
        <v>52</v>
      </c>
      <c r="M351" s="66">
        <v>69</v>
      </c>
      <c r="N351" s="66">
        <f>386+369</f>
        <v>755</v>
      </c>
      <c r="O351" s="33"/>
      <c r="P351" s="50">
        <f>SUM(B351:O351)</f>
        <v>1460</v>
      </c>
      <c r="Q351" s="31">
        <f>SUM(P351-N351)</f>
        <v>705</v>
      </c>
    </row>
    <row r="352" spans="1:17" x14ac:dyDescent="0.25">
      <c r="A352" s="60"/>
      <c r="B352" s="146"/>
      <c r="C352" s="147"/>
      <c r="D352" s="147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78"/>
      <c r="P352" s="142"/>
      <c r="Q352" s="53"/>
    </row>
    <row r="353" spans="1:17" x14ac:dyDescent="0.25">
      <c r="A353" s="63" t="s">
        <v>77</v>
      </c>
      <c r="B353" s="148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99"/>
      <c r="P353" s="143"/>
    </row>
    <row r="354" spans="1:17" x14ac:dyDescent="0.25">
      <c r="A354" s="56" t="s">
        <v>202</v>
      </c>
      <c r="B354" s="69">
        <f>'CV1'!I47</f>
        <v>187</v>
      </c>
      <c r="C354" s="67">
        <f>'CV2'!I47</f>
        <v>178</v>
      </c>
      <c r="D354" s="67">
        <f>'CV3'!I47</f>
        <v>213</v>
      </c>
      <c r="E354" s="67">
        <f>'Numa BL-LN'!I47</f>
        <v>101</v>
      </c>
      <c r="F354" s="67">
        <f>'Exline CW'!I47</f>
        <v>89</v>
      </c>
      <c r="G354" s="67">
        <f>'Plano JO-IN'!I47</f>
        <v>79</v>
      </c>
      <c r="H354" s="67">
        <f>'Cincinnati PS-FR'!I47</f>
        <v>119</v>
      </c>
      <c r="I354" s="67">
        <f>'Moravia TY-CH'!I47</f>
        <v>193</v>
      </c>
      <c r="J354" s="67">
        <f>'Unionville-Udell UN-UD'!I47</f>
        <v>94</v>
      </c>
      <c r="K354" s="67">
        <f>'VM-DG-SH'!I47</f>
        <v>93</v>
      </c>
      <c r="L354" s="67">
        <f>'Mystic-Rathbun WA'!I47</f>
        <v>134</v>
      </c>
      <c r="M354" s="67">
        <f>'Moulton WS-WE'!I47</f>
        <v>166</v>
      </c>
      <c r="N354" s="67">
        <f>'Absentee Total'!D149</f>
        <v>1653</v>
      </c>
      <c r="O354" s="33"/>
      <c r="P354" s="50">
        <f>SUM(B354:O354)</f>
        <v>3299</v>
      </c>
      <c r="Q354" s="30">
        <f>SUM(P354-N354)</f>
        <v>1646</v>
      </c>
    </row>
    <row r="355" spans="1:17" x14ac:dyDescent="0.25">
      <c r="A355" s="57" t="s">
        <v>169</v>
      </c>
      <c r="B355" s="33">
        <f>'CV1'!I48</f>
        <v>74</v>
      </c>
      <c r="C355" s="67">
        <f>'CV2'!I48</f>
        <v>85</v>
      </c>
      <c r="D355" s="67">
        <f>'CV3'!I48</f>
        <v>84</v>
      </c>
      <c r="E355" s="67">
        <f>'Numa BL-LN'!I48</f>
        <v>51</v>
      </c>
      <c r="F355" s="67">
        <f>'Exline CW'!I48</f>
        <v>30</v>
      </c>
      <c r="G355" s="67">
        <f>'Plano JO-IN'!I48</f>
        <v>36</v>
      </c>
      <c r="H355" s="67">
        <f>'Cincinnati PS-FR'!I48</f>
        <v>49</v>
      </c>
      <c r="I355" s="67">
        <f>'Moravia TY-CH'!I48</f>
        <v>74</v>
      </c>
      <c r="J355" s="67">
        <f>'Unionville-Udell UN-UD'!I48</f>
        <v>42</v>
      </c>
      <c r="K355" s="67">
        <f>'VM-DG-SH'!I48</f>
        <v>41</v>
      </c>
      <c r="L355" s="67">
        <f>'Mystic-Rathbun WA'!I48</f>
        <v>50</v>
      </c>
      <c r="M355" s="67">
        <f>'Moulton WS-WE'!I48</f>
        <v>83</v>
      </c>
      <c r="N355" s="67">
        <f>'Absentee Total'!D150</f>
        <v>506</v>
      </c>
      <c r="O355" s="66"/>
      <c r="P355" s="50">
        <f>SUM(B355:O355)</f>
        <v>1205</v>
      </c>
      <c r="Q355" s="30">
        <f>SUM(P355-N355)</f>
        <v>699</v>
      </c>
    </row>
    <row r="356" spans="1:17" x14ac:dyDescent="0.25">
      <c r="A356" s="57" t="s">
        <v>138</v>
      </c>
      <c r="B356" s="33">
        <v>0</v>
      </c>
      <c r="C356" s="33">
        <v>0</v>
      </c>
      <c r="D356" s="98">
        <v>0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0</v>
      </c>
      <c r="O356" s="33"/>
      <c r="P356" s="50">
        <f>SUM(B356:O356)</f>
        <v>0</v>
      </c>
      <c r="Q356" s="31">
        <f>SUM(P356-N356)</f>
        <v>0</v>
      </c>
    </row>
    <row r="357" spans="1:17" x14ac:dyDescent="0.25">
      <c r="A357" s="57" t="s">
        <v>139</v>
      </c>
      <c r="B357" s="66">
        <v>93</v>
      </c>
      <c r="C357" s="66">
        <v>94</v>
      </c>
      <c r="D357" s="100">
        <v>86</v>
      </c>
      <c r="E357" s="66">
        <v>63</v>
      </c>
      <c r="F357" s="66">
        <v>43</v>
      </c>
      <c r="G357" s="66">
        <v>58</v>
      </c>
      <c r="H357" s="66">
        <v>94</v>
      </c>
      <c r="I357" s="66">
        <v>94</v>
      </c>
      <c r="J357" s="66">
        <v>66</v>
      </c>
      <c r="K357" s="66">
        <v>95</v>
      </c>
      <c r="L357" s="66">
        <v>83</v>
      </c>
      <c r="M357" s="66">
        <v>94</v>
      </c>
      <c r="N357" s="66">
        <f>544+542</f>
        <v>1086</v>
      </c>
      <c r="O357" s="33"/>
      <c r="P357" s="50">
        <f>SUM(B357:O357)</f>
        <v>2049</v>
      </c>
      <c r="Q357" s="31">
        <f>SUM(P357-N357)</f>
        <v>963</v>
      </c>
    </row>
    <row r="358" spans="1:17" x14ac:dyDescent="0.25">
      <c r="A358" s="60"/>
      <c r="B358" s="146"/>
      <c r="C358" s="147"/>
      <c r="D358" s="147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78"/>
      <c r="P358" s="142"/>
      <c r="Q358" s="53"/>
    </row>
    <row r="359" spans="1:17" x14ac:dyDescent="0.25">
      <c r="A359" s="63" t="s">
        <v>203</v>
      </c>
      <c r="B359" s="148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99"/>
      <c r="P359" s="143"/>
    </row>
    <row r="360" spans="1:17" x14ac:dyDescent="0.25">
      <c r="A360" s="56" t="s">
        <v>204</v>
      </c>
      <c r="B360" s="69">
        <f>'CV1'!I51</f>
        <v>88</v>
      </c>
      <c r="C360" s="67">
        <f>'CV2'!I51</f>
        <v>71</v>
      </c>
      <c r="D360" s="67">
        <f>'CV3'!I51</f>
        <v>90</v>
      </c>
      <c r="E360" s="67">
        <f>'Numa BL-LN'!I51</f>
        <v>31</v>
      </c>
      <c r="F360" s="67">
        <f>'Exline CW'!I51</f>
        <v>30</v>
      </c>
      <c r="G360" s="67">
        <f>'Plano JO-IN'!I51</f>
        <v>29</v>
      </c>
      <c r="H360" s="67">
        <f>'Cincinnati PS-FR'!I51</f>
        <v>48</v>
      </c>
      <c r="I360" s="67">
        <f>'Moravia TY-CH'!I51</f>
        <v>66</v>
      </c>
      <c r="J360" s="67">
        <f>'Unionville-Udell UN-UD'!I51</f>
        <v>32</v>
      </c>
      <c r="K360" s="67">
        <f>'VM-DG-SH'!I51</f>
        <v>30</v>
      </c>
      <c r="L360" s="67">
        <f>'Mystic-Rathbun WA'!I51</f>
        <v>59</v>
      </c>
      <c r="M360" s="67">
        <f>'Moulton WS-WE'!I51</f>
        <v>48</v>
      </c>
      <c r="N360" s="67">
        <f>'Absentee Total'!D153</f>
        <v>573</v>
      </c>
      <c r="O360" s="33"/>
      <c r="P360" s="50">
        <f>SUM(B360:O360)</f>
        <v>1195</v>
      </c>
      <c r="Q360" s="30">
        <f>SUM(P360-N360)</f>
        <v>622</v>
      </c>
    </row>
    <row r="361" spans="1:17" x14ac:dyDescent="0.25">
      <c r="A361" s="57" t="s">
        <v>169</v>
      </c>
      <c r="B361" s="33">
        <f>'CV1'!I52</f>
        <v>216</v>
      </c>
      <c r="C361" s="67">
        <f>'CV2'!I52</f>
        <v>229</v>
      </c>
      <c r="D361" s="67">
        <f>'CV3'!I52</f>
        <v>253</v>
      </c>
      <c r="E361" s="67">
        <f>'Numa BL-LN'!I52</f>
        <v>145</v>
      </c>
      <c r="F361" s="67">
        <f>'Exline CW'!I52</f>
        <v>109</v>
      </c>
      <c r="G361" s="67">
        <f>'Plano JO-IN'!I52</f>
        <v>108</v>
      </c>
      <c r="H361" s="67">
        <f>'Cincinnati PS-FR'!I52</f>
        <v>148</v>
      </c>
      <c r="I361" s="67">
        <f>'Moravia TY-CH'!I52</f>
        <v>234</v>
      </c>
      <c r="J361" s="67">
        <f>'Unionville-Udell UN-UD'!I52</f>
        <v>137</v>
      </c>
      <c r="K361" s="67">
        <f>'VM-DG-SH'!I52</f>
        <v>134</v>
      </c>
      <c r="L361" s="67">
        <f>'Mystic-Rathbun WA'!I52</f>
        <v>162</v>
      </c>
      <c r="M361" s="67">
        <f>'Moulton WS-WE'!I52</f>
        <v>244</v>
      </c>
      <c r="N361" s="67">
        <f>'Absentee Total'!D154</f>
        <v>2079</v>
      </c>
      <c r="O361" s="33"/>
      <c r="P361" s="50">
        <f>SUM(B361:O361)</f>
        <v>4198</v>
      </c>
      <c r="Q361" s="30">
        <f>SUM(P361-N361)</f>
        <v>2119</v>
      </c>
    </row>
    <row r="362" spans="1:17" x14ac:dyDescent="0.25">
      <c r="A362" s="57" t="s">
        <v>138</v>
      </c>
      <c r="B362" s="33">
        <v>0</v>
      </c>
      <c r="C362" s="33">
        <v>0</v>
      </c>
      <c r="D362" s="98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2</v>
      </c>
      <c r="O362" s="33"/>
      <c r="P362" s="50">
        <f>SUM(B362:O362)</f>
        <v>2</v>
      </c>
      <c r="Q362" s="124">
        <f>SUM(P362-N362)</f>
        <v>0</v>
      </c>
    </row>
    <row r="363" spans="1:17" x14ac:dyDescent="0.25">
      <c r="A363" s="57" t="s">
        <v>139</v>
      </c>
      <c r="B363" s="33">
        <v>50</v>
      </c>
      <c r="C363" s="33">
        <v>57</v>
      </c>
      <c r="D363" s="98">
        <v>40</v>
      </c>
      <c r="E363" s="33">
        <v>39</v>
      </c>
      <c r="F363" s="33">
        <v>23</v>
      </c>
      <c r="G363" s="33">
        <v>36</v>
      </c>
      <c r="H363" s="33">
        <v>66</v>
      </c>
      <c r="I363" s="33">
        <v>61</v>
      </c>
      <c r="J363" s="33">
        <v>33</v>
      </c>
      <c r="K363" s="33">
        <v>65</v>
      </c>
      <c r="L363" s="33">
        <v>46</v>
      </c>
      <c r="M363" s="33">
        <v>51</v>
      </c>
      <c r="N363" s="33">
        <f>302+289</f>
        <v>591</v>
      </c>
      <c r="O363" s="33"/>
      <c r="P363" s="50">
        <f>SUM(B363:O363)</f>
        <v>1158</v>
      </c>
      <c r="Q363" s="124">
        <f>SUM(P363-N363)</f>
        <v>567</v>
      </c>
    </row>
  </sheetData>
  <mergeCells count="91">
    <mergeCell ref="B67:N68"/>
    <mergeCell ref="B60:N61"/>
    <mergeCell ref="B7:O7"/>
    <mergeCell ref="B100:N101"/>
    <mergeCell ref="B94:N95"/>
    <mergeCell ref="B87:N88"/>
    <mergeCell ref="B79:N80"/>
    <mergeCell ref="B73:N74"/>
    <mergeCell ref="B29:N30"/>
    <mergeCell ref="B135:N136"/>
    <mergeCell ref="B128:N129"/>
    <mergeCell ref="B120:N121"/>
    <mergeCell ref="B113:N114"/>
    <mergeCell ref="B107:N108"/>
    <mergeCell ref="B287:N288"/>
    <mergeCell ref="B275:N276"/>
    <mergeCell ref="B268:N269"/>
    <mergeCell ref="B259:N260"/>
    <mergeCell ref="B149:N150"/>
    <mergeCell ref="B181:N182"/>
    <mergeCell ref="B155:N156"/>
    <mergeCell ref="P79:P80"/>
    <mergeCell ref="B331:N331"/>
    <mergeCell ref="B336:N336"/>
    <mergeCell ref="B341:N341"/>
    <mergeCell ref="B218:N219"/>
    <mergeCell ref="B226:N227"/>
    <mergeCell ref="B233:N234"/>
    <mergeCell ref="B239:N240"/>
    <mergeCell ref="B245:N246"/>
    <mergeCell ref="B325:N326"/>
    <mergeCell ref="B252:N253"/>
    <mergeCell ref="B320:N320"/>
    <mergeCell ref="B315:N315"/>
    <mergeCell ref="B310:N310"/>
    <mergeCell ref="B304:N305"/>
    <mergeCell ref="B295:N296"/>
    <mergeCell ref="B346:N347"/>
    <mergeCell ref="P346:P347"/>
    <mergeCell ref="B352:N353"/>
    <mergeCell ref="P352:P353"/>
    <mergeCell ref="B358:N359"/>
    <mergeCell ref="P358:P359"/>
    <mergeCell ref="P325:P326"/>
    <mergeCell ref="P275:P276"/>
    <mergeCell ref="P287:P288"/>
    <mergeCell ref="P295:P296"/>
    <mergeCell ref="P304:P305"/>
    <mergeCell ref="P252:P253"/>
    <mergeCell ref="P259:P260"/>
    <mergeCell ref="P268:P269"/>
    <mergeCell ref="B211:N212"/>
    <mergeCell ref="P211:P212"/>
    <mergeCell ref="P245:P246"/>
    <mergeCell ref="P239:P240"/>
    <mergeCell ref="P233:P234"/>
    <mergeCell ref="P226:P227"/>
    <mergeCell ref="P218:P219"/>
    <mergeCell ref="P181:P182"/>
    <mergeCell ref="B190:N191"/>
    <mergeCell ref="P190:P191"/>
    <mergeCell ref="B196:N197"/>
    <mergeCell ref="P196:P197"/>
    <mergeCell ref="P155:P156"/>
    <mergeCell ref="B172:N173"/>
    <mergeCell ref="P172:P173"/>
    <mergeCell ref="P149:P150"/>
    <mergeCell ref="P143:P144"/>
    <mergeCell ref="B143:N144"/>
    <mergeCell ref="P113:P114"/>
    <mergeCell ref="P135:P136"/>
    <mergeCell ref="P128:P129"/>
    <mergeCell ref="P120:P121"/>
    <mergeCell ref="B36:N38"/>
    <mergeCell ref="P36:P38"/>
    <mergeCell ref="B44:N45"/>
    <mergeCell ref="P44:P45"/>
    <mergeCell ref="B50:N52"/>
    <mergeCell ref="P50:P52"/>
    <mergeCell ref="P107:P108"/>
    <mergeCell ref="P100:P101"/>
    <mergeCell ref="P60:P61"/>
    <mergeCell ref="P87:P88"/>
    <mergeCell ref="P94:P95"/>
    <mergeCell ref="P73:P74"/>
    <mergeCell ref="P29:P30"/>
    <mergeCell ref="A1:P1"/>
    <mergeCell ref="A2:P2"/>
    <mergeCell ref="A4:P4"/>
    <mergeCell ref="B20:N21"/>
    <mergeCell ref="P20:P21"/>
  </mergeCells>
  <pageMargins left="0.7" right="0.7" top="0.75" bottom="0.75" header="0.3" footer="0.3"/>
  <pageSetup paperSize="5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13" workbookViewId="0">
      <selection activeCell="I25" sqref="I25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71093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85</v>
      </c>
      <c r="B3" s="164"/>
      <c r="C3" s="164"/>
      <c r="D3" s="164"/>
      <c r="E3" s="1"/>
      <c r="F3" s="164" t="s">
        <v>118</v>
      </c>
      <c r="G3" s="164"/>
      <c r="H3" s="164"/>
      <c r="I3" s="64">
        <v>361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83">
        <v>63</v>
      </c>
      <c r="F5" s="158" t="s">
        <v>61</v>
      </c>
      <c r="G5" s="158"/>
      <c r="H5" s="158"/>
      <c r="I5" s="83">
        <v>94</v>
      </c>
    </row>
    <row r="6" spans="1:9" ht="19.5" customHeight="1" x14ac:dyDescent="0.2">
      <c r="A6" s="161" t="s">
        <v>45</v>
      </c>
      <c r="B6" s="161"/>
      <c r="C6" s="161"/>
      <c r="D6" s="83">
        <v>294</v>
      </c>
      <c r="F6" s="158" t="s">
        <v>62</v>
      </c>
      <c r="G6" s="158"/>
      <c r="H6" s="158"/>
      <c r="I6" s="83">
        <v>53</v>
      </c>
    </row>
    <row r="7" spans="1:9" ht="19.5" customHeight="1" x14ac:dyDescent="0.2">
      <c r="A7" s="162" t="s">
        <v>46</v>
      </c>
      <c r="B7" s="162"/>
      <c r="C7" s="162"/>
      <c r="D7" s="83">
        <v>0</v>
      </c>
      <c r="F7" s="158" t="s">
        <v>9</v>
      </c>
      <c r="G7" s="158"/>
      <c r="H7" s="158"/>
      <c r="I7" s="83">
        <v>215</v>
      </c>
    </row>
    <row r="8" spans="1:9" ht="19.5" customHeight="1" x14ac:dyDescent="0.2">
      <c r="A8" s="166" t="s">
        <v>47</v>
      </c>
      <c r="B8" s="166"/>
      <c r="C8" s="166"/>
      <c r="D8" s="83">
        <v>0</v>
      </c>
      <c r="F8" s="158" t="s">
        <v>63</v>
      </c>
      <c r="G8" s="158"/>
      <c r="H8" s="158"/>
      <c r="I8" s="83">
        <v>227</v>
      </c>
    </row>
    <row r="9" spans="1:9" ht="19.5" customHeight="1" x14ac:dyDescent="0.2">
      <c r="A9" s="159" t="s">
        <v>48</v>
      </c>
      <c r="B9" s="159"/>
      <c r="C9" s="159"/>
      <c r="D9" s="83">
        <v>0</v>
      </c>
      <c r="F9" s="158" t="s">
        <v>0</v>
      </c>
      <c r="G9" s="158"/>
      <c r="H9" s="158"/>
      <c r="I9" s="83">
        <v>0</v>
      </c>
    </row>
    <row r="10" spans="1:9" ht="19.5" customHeight="1" x14ac:dyDescent="0.2">
      <c r="A10" s="165" t="s">
        <v>49</v>
      </c>
      <c r="B10" s="165"/>
      <c r="C10" s="165"/>
      <c r="D10" s="83">
        <v>0</v>
      </c>
      <c r="F10" s="159"/>
      <c r="G10" s="159"/>
      <c r="H10" s="159"/>
      <c r="I10" s="81"/>
    </row>
    <row r="11" spans="1:9" ht="19.5" customHeight="1" x14ac:dyDescent="0.25">
      <c r="A11" s="159" t="s">
        <v>50</v>
      </c>
      <c r="B11" s="159"/>
      <c r="C11" s="159"/>
      <c r="D11" s="83">
        <v>3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83">
        <v>0</v>
      </c>
      <c r="F12" s="158" t="s">
        <v>65</v>
      </c>
      <c r="G12" s="158"/>
      <c r="H12" s="158"/>
      <c r="I12" s="83">
        <v>70</v>
      </c>
    </row>
    <row r="13" spans="1:9" ht="19.5" customHeight="1" x14ac:dyDescent="0.2">
      <c r="A13" s="167" t="s">
        <v>52</v>
      </c>
      <c r="B13" s="167"/>
      <c r="C13" s="167"/>
      <c r="D13" s="83">
        <v>1</v>
      </c>
      <c r="F13" s="158" t="s">
        <v>66</v>
      </c>
      <c r="G13" s="158"/>
      <c r="H13" s="158"/>
      <c r="I13" s="83">
        <v>271</v>
      </c>
    </row>
    <row r="14" spans="1:9" ht="19.5" customHeight="1" x14ac:dyDescent="0.2">
      <c r="A14" s="159" t="s">
        <v>0</v>
      </c>
      <c r="B14" s="159"/>
      <c r="C14" s="159"/>
      <c r="D14" s="82">
        <v>0</v>
      </c>
      <c r="F14" s="158" t="s">
        <v>0</v>
      </c>
      <c r="G14" s="158"/>
      <c r="H14" s="158"/>
      <c r="I14" s="83">
        <v>1</v>
      </c>
    </row>
    <row r="15" spans="1:9" ht="19.5" customHeight="1" x14ac:dyDescent="0.2">
      <c r="A15" s="159"/>
      <c r="B15" s="159"/>
      <c r="C15" s="159"/>
      <c r="D15" s="81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83">
        <v>68</v>
      </c>
      <c r="F17" s="158" t="s">
        <v>11</v>
      </c>
      <c r="G17" s="158"/>
      <c r="H17" s="158"/>
      <c r="I17" s="83">
        <v>325</v>
      </c>
    </row>
    <row r="18" spans="1:9" ht="19.5" customHeight="1" x14ac:dyDescent="0.2">
      <c r="A18" s="159" t="s">
        <v>54</v>
      </c>
      <c r="B18" s="159"/>
      <c r="C18" s="159"/>
      <c r="D18" s="83">
        <v>276</v>
      </c>
      <c r="F18" s="158" t="s">
        <v>0</v>
      </c>
      <c r="G18" s="158"/>
      <c r="H18" s="158"/>
      <c r="I18" s="83">
        <v>2</v>
      </c>
    </row>
    <row r="19" spans="1:9" ht="19.5" customHeight="1" x14ac:dyDescent="0.2">
      <c r="A19" s="159" t="s">
        <v>55</v>
      </c>
      <c r="B19" s="159"/>
      <c r="C19" s="159"/>
      <c r="D19" s="83">
        <v>10</v>
      </c>
      <c r="F19" s="159"/>
      <c r="G19" s="159"/>
      <c r="H19" s="159"/>
      <c r="I19" s="81"/>
    </row>
    <row r="20" spans="1:9" ht="19.5" customHeight="1" x14ac:dyDescent="0.25">
      <c r="A20" s="159" t="s">
        <v>56</v>
      </c>
      <c r="B20" s="159"/>
      <c r="C20" s="159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82">
        <v>0</v>
      </c>
      <c r="F21" s="4" t="s">
        <v>13</v>
      </c>
      <c r="G21" s="4"/>
      <c r="H21" s="4"/>
      <c r="I21" s="83">
        <v>329</v>
      </c>
    </row>
    <row r="22" spans="1:9" ht="19.5" customHeight="1" x14ac:dyDescent="0.2">
      <c r="A22" s="159"/>
      <c r="B22" s="159"/>
      <c r="C22" s="159"/>
      <c r="D22" s="81"/>
      <c r="F22" s="4" t="s">
        <v>0</v>
      </c>
      <c r="G22" s="4"/>
      <c r="H22" s="4"/>
      <c r="I22" s="83">
        <v>3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81"/>
    </row>
    <row r="24" spans="1:9" ht="19.5" customHeight="1" x14ac:dyDescent="0.25">
      <c r="A24" s="159" t="s">
        <v>57</v>
      </c>
      <c r="B24" s="159"/>
      <c r="C24" s="159"/>
      <c r="D24" s="83">
        <v>69</v>
      </c>
      <c r="F24" s="8" t="s">
        <v>35</v>
      </c>
      <c r="G24" s="8"/>
      <c r="H24" s="8"/>
      <c r="I24" s="8"/>
    </row>
    <row r="25" spans="1:9" ht="19.5" customHeight="1" x14ac:dyDescent="0.2">
      <c r="A25" s="159" t="s">
        <v>58</v>
      </c>
      <c r="B25" s="159"/>
      <c r="C25" s="159"/>
      <c r="D25" s="83">
        <v>270</v>
      </c>
      <c r="F25" s="4" t="s">
        <v>0</v>
      </c>
      <c r="G25" s="4"/>
      <c r="H25" s="4"/>
      <c r="I25" s="126">
        <v>9</v>
      </c>
    </row>
    <row r="26" spans="1:9" ht="19.5" customHeight="1" x14ac:dyDescent="0.2">
      <c r="A26" s="159" t="s">
        <v>0</v>
      </c>
      <c r="B26" s="159"/>
      <c r="C26" s="159"/>
      <c r="D26" s="82">
        <v>0</v>
      </c>
    </row>
    <row r="27" spans="1:9" ht="19.5" customHeight="1" x14ac:dyDescent="0.25">
      <c r="A27" s="159"/>
      <c r="B27" s="159"/>
      <c r="C27" s="159"/>
      <c r="D27" s="81"/>
      <c r="F27" s="11"/>
      <c r="G27" s="11"/>
      <c r="H27" s="11"/>
      <c r="I27" s="11"/>
    </row>
    <row r="28" spans="1:9" ht="19.5" customHeight="1" x14ac:dyDescent="0.25">
      <c r="A28" s="160" t="s">
        <v>6</v>
      </c>
      <c r="B28" s="160"/>
      <c r="C28" s="160"/>
      <c r="D28" s="160"/>
      <c r="F28" s="10"/>
      <c r="G28" s="10"/>
      <c r="H28" s="10"/>
      <c r="I28" s="81"/>
    </row>
    <row r="29" spans="1:9" ht="19.5" customHeight="1" x14ac:dyDescent="0.2">
      <c r="A29" s="159" t="s">
        <v>59</v>
      </c>
      <c r="B29" s="159"/>
      <c r="C29" s="159"/>
      <c r="D29" s="83">
        <v>53</v>
      </c>
      <c r="F29" s="22"/>
      <c r="G29" s="22"/>
      <c r="H29" s="22"/>
      <c r="I29" s="22"/>
    </row>
    <row r="30" spans="1:9" ht="19.5" customHeight="1" x14ac:dyDescent="0.25">
      <c r="A30" s="159" t="s">
        <v>7</v>
      </c>
      <c r="B30" s="159"/>
      <c r="C30" s="159"/>
      <c r="D30" s="83">
        <v>296</v>
      </c>
      <c r="F30" s="11"/>
      <c r="G30" s="11"/>
      <c r="H30" s="11"/>
      <c r="I30" s="11"/>
    </row>
    <row r="31" spans="1:9" ht="19.5" customHeight="1" x14ac:dyDescent="0.2">
      <c r="A31" s="159" t="s">
        <v>0</v>
      </c>
      <c r="B31" s="159"/>
      <c r="C31" s="159"/>
      <c r="D31" s="82">
        <v>0</v>
      </c>
      <c r="F31" s="10"/>
      <c r="G31" s="10"/>
      <c r="H31" s="10"/>
      <c r="I31" s="81"/>
    </row>
    <row r="32" spans="1:9" ht="19.5" customHeight="1" x14ac:dyDescent="0.2">
      <c r="A32" s="159"/>
      <c r="B32" s="159"/>
      <c r="C32" s="159"/>
      <c r="D32" s="81"/>
      <c r="F32" s="22"/>
      <c r="G32" s="22"/>
      <c r="H32" s="22"/>
      <c r="I32" s="22"/>
    </row>
    <row r="33" spans="1:9" ht="19.5" customHeight="1" x14ac:dyDescent="0.25">
      <c r="A33" s="168" t="s">
        <v>8</v>
      </c>
      <c r="B33" s="168"/>
      <c r="C33" s="168"/>
      <c r="D33" s="168"/>
      <c r="F33" s="11"/>
      <c r="G33" s="11"/>
      <c r="H33" s="11"/>
      <c r="I33" s="11"/>
    </row>
    <row r="34" spans="1:9" ht="19.5" customHeight="1" x14ac:dyDescent="0.2">
      <c r="A34" s="159" t="s">
        <v>60</v>
      </c>
      <c r="B34" s="159"/>
      <c r="C34" s="159"/>
      <c r="D34" s="83">
        <v>314</v>
      </c>
      <c r="F34" s="10"/>
      <c r="G34" s="10"/>
      <c r="H34" s="10"/>
      <c r="I34" s="81"/>
    </row>
    <row r="35" spans="1:9" ht="19.5" customHeight="1" x14ac:dyDescent="0.2">
      <c r="A35" s="159" t="s">
        <v>0</v>
      </c>
      <c r="B35" s="159"/>
      <c r="C35" s="159"/>
      <c r="D35" s="82">
        <v>2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Moravia (TY/CH Twp)</v>
      </c>
      <c r="B41" s="164"/>
      <c r="C41" s="164"/>
      <c r="D41" s="164"/>
      <c r="E41" s="1"/>
      <c r="F41" s="7"/>
      <c r="G41" s="7"/>
      <c r="H41" s="7"/>
      <c r="I41" s="7"/>
    </row>
    <row r="42" spans="1:9" s="80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0" customFormat="1" ht="19.5" customHeight="1" x14ac:dyDescent="0.2">
      <c r="A43" s="158" t="s">
        <v>15</v>
      </c>
      <c r="B43" s="158"/>
      <c r="C43" s="158"/>
      <c r="D43" s="83">
        <v>222</v>
      </c>
      <c r="F43" s="157" t="s">
        <v>75</v>
      </c>
      <c r="G43" s="157"/>
      <c r="H43" s="80" t="s">
        <v>1</v>
      </c>
      <c r="I43" s="83">
        <v>231</v>
      </c>
    </row>
    <row r="44" spans="1:9" s="80" customFormat="1" ht="19.5" customHeight="1" x14ac:dyDescent="0.25">
      <c r="A44" s="158" t="s">
        <v>14</v>
      </c>
      <c r="B44" s="158"/>
      <c r="C44" s="158"/>
      <c r="D44" s="82">
        <v>190</v>
      </c>
      <c r="F44" s="79"/>
      <c r="G44" s="79"/>
      <c r="H44" s="80" t="s">
        <v>2</v>
      </c>
      <c r="I44" s="83">
        <v>53</v>
      </c>
    </row>
    <row r="45" spans="1:9" s="80" customFormat="1" ht="19.5" customHeight="1" x14ac:dyDescent="0.25">
      <c r="A45" s="158" t="s">
        <v>0</v>
      </c>
      <c r="B45" s="158"/>
      <c r="C45" s="158"/>
      <c r="D45" s="82">
        <v>7</v>
      </c>
      <c r="F45" s="79"/>
      <c r="G45" s="79"/>
      <c r="H45" s="79"/>
      <c r="I45" s="79"/>
    </row>
    <row r="46" spans="1:9" s="80" customFormat="1" ht="19.5" customHeight="1" x14ac:dyDescent="0.25">
      <c r="A46" s="159"/>
      <c r="B46" s="159"/>
      <c r="C46" s="159"/>
      <c r="D46" s="81"/>
      <c r="F46" s="160" t="s">
        <v>77</v>
      </c>
      <c r="G46" s="160"/>
      <c r="H46" s="160"/>
      <c r="I46" s="160"/>
    </row>
    <row r="47" spans="1:9" s="80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193</v>
      </c>
    </row>
    <row r="48" spans="1:9" s="80" customFormat="1" ht="19.5" customHeight="1" x14ac:dyDescent="0.25">
      <c r="A48" s="158" t="s">
        <v>18</v>
      </c>
      <c r="B48" s="158"/>
      <c r="C48" s="158"/>
      <c r="D48" s="83">
        <v>170</v>
      </c>
      <c r="F48" s="79"/>
      <c r="G48" s="79"/>
      <c r="H48" s="80" t="s">
        <v>2</v>
      </c>
      <c r="I48" s="83">
        <v>74</v>
      </c>
    </row>
    <row r="49" spans="1:21" s="80" customFormat="1" ht="19.5" customHeight="1" x14ac:dyDescent="0.25">
      <c r="A49" s="158" t="s">
        <v>17</v>
      </c>
      <c r="B49" s="158"/>
      <c r="C49" s="158"/>
      <c r="D49" s="83">
        <v>220</v>
      </c>
      <c r="F49" s="79"/>
      <c r="G49" s="79"/>
      <c r="H49" s="79"/>
      <c r="I49" s="79"/>
    </row>
    <row r="50" spans="1:21" s="80" customFormat="1" ht="19.5" customHeight="1" x14ac:dyDescent="0.25">
      <c r="A50" s="158" t="s">
        <v>16</v>
      </c>
      <c r="B50" s="158"/>
      <c r="C50" s="158"/>
      <c r="D50" s="83">
        <v>165</v>
      </c>
      <c r="F50" s="170" t="s">
        <v>79</v>
      </c>
      <c r="G50" s="170"/>
      <c r="H50" s="170"/>
      <c r="I50" s="79"/>
    </row>
    <row r="51" spans="1:21" s="80" customFormat="1" ht="19.5" customHeight="1" x14ac:dyDescent="0.25">
      <c r="A51" s="158" t="s">
        <v>0</v>
      </c>
      <c r="B51" s="158"/>
      <c r="C51" s="158"/>
      <c r="D51" s="83">
        <v>5</v>
      </c>
      <c r="F51" s="79"/>
      <c r="G51" s="79"/>
      <c r="H51" s="80" t="s">
        <v>1</v>
      </c>
      <c r="I51" s="83">
        <v>66</v>
      </c>
    </row>
    <row r="52" spans="1:21" s="80" customFormat="1" ht="19.5" customHeight="1" x14ac:dyDescent="0.25">
      <c r="A52" s="159"/>
      <c r="B52" s="159"/>
      <c r="C52" s="159"/>
      <c r="D52" s="81"/>
      <c r="F52" s="79"/>
      <c r="G52" s="79"/>
      <c r="H52" s="80" t="s">
        <v>2</v>
      </c>
      <c r="I52" s="83">
        <v>234</v>
      </c>
    </row>
    <row r="53" spans="1:21" s="80" customFormat="1" ht="15.75" x14ac:dyDescent="0.25">
      <c r="A53" s="160" t="s">
        <v>24</v>
      </c>
      <c r="B53" s="160"/>
      <c r="C53" s="160"/>
      <c r="D53" s="160"/>
    </row>
    <row r="54" spans="1:21" s="80" customFormat="1" ht="19.5" customHeight="1" x14ac:dyDescent="0.2">
      <c r="A54" s="157" t="s">
        <v>67</v>
      </c>
      <c r="B54" s="157"/>
      <c r="C54" s="80" t="s">
        <v>1</v>
      </c>
      <c r="D54" s="83">
        <v>192</v>
      </c>
    </row>
    <row r="55" spans="1:21" s="80" customFormat="1" ht="19.5" customHeight="1" x14ac:dyDescent="0.2">
      <c r="C55" s="80" t="s">
        <v>2</v>
      </c>
      <c r="D55" s="83">
        <v>72</v>
      </c>
    </row>
    <row r="56" spans="1:21" s="80" customFormat="1" ht="19.5" customHeight="1" x14ac:dyDescent="0.2"/>
    <row r="57" spans="1:21" s="80" customFormat="1" ht="19.5" customHeight="1" x14ac:dyDescent="0.2">
      <c r="A57" s="169" t="s">
        <v>68</v>
      </c>
      <c r="B57" s="169"/>
      <c r="C57" s="80" t="s">
        <v>1</v>
      </c>
      <c r="D57" s="83">
        <v>185</v>
      </c>
    </row>
    <row r="58" spans="1:21" s="80" customFormat="1" ht="19.5" customHeight="1" x14ac:dyDescent="0.2">
      <c r="C58" s="80" t="s">
        <v>2</v>
      </c>
      <c r="D58" s="83">
        <v>79</v>
      </c>
      <c r="M58" s="159"/>
      <c r="N58" s="159"/>
      <c r="O58" s="159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57" t="s">
        <v>69</v>
      </c>
      <c r="B60" s="157"/>
      <c r="C60" s="80" t="s">
        <v>1</v>
      </c>
      <c r="D60" s="126">
        <v>181</v>
      </c>
    </row>
    <row r="61" spans="1:21" s="80" customFormat="1" ht="19.5" customHeight="1" x14ac:dyDescent="0.2">
      <c r="C61" s="80" t="s">
        <v>2</v>
      </c>
      <c r="D61" s="83">
        <v>79</v>
      </c>
    </row>
    <row r="62" spans="1:21" s="80" customFormat="1" ht="19.5" customHeight="1" x14ac:dyDescent="0.2"/>
    <row r="63" spans="1:21" s="80" customFormat="1" ht="19.5" customHeight="1" x14ac:dyDescent="0.2">
      <c r="A63" s="156" t="s">
        <v>70</v>
      </c>
      <c r="B63" s="156"/>
      <c r="C63" s="80" t="s">
        <v>1</v>
      </c>
      <c r="D63" s="83">
        <v>182</v>
      </c>
    </row>
    <row r="64" spans="1:21" s="80" customFormat="1" ht="19.5" customHeight="1" x14ac:dyDescent="0.2">
      <c r="C64" s="80" t="s">
        <v>2</v>
      </c>
      <c r="D64" s="83">
        <v>78</v>
      </c>
      <c r="M64" s="159"/>
      <c r="N64" s="159"/>
      <c r="O64" s="159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60" t="s">
        <v>25</v>
      </c>
      <c r="B66" s="160"/>
      <c r="C66" s="160"/>
      <c r="D66" s="160"/>
    </row>
    <row r="67" spans="1:21" s="80" customFormat="1" ht="19.5" customHeight="1" x14ac:dyDescent="0.2">
      <c r="A67" s="156" t="s">
        <v>71</v>
      </c>
      <c r="B67" s="156"/>
      <c r="C67" s="80" t="s">
        <v>1</v>
      </c>
      <c r="D67" s="83">
        <v>186</v>
      </c>
      <c r="M67" s="159"/>
      <c r="N67" s="159"/>
      <c r="O67" s="159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75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57" t="s">
        <v>72</v>
      </c>
      <c r="B70" s="157"/>
      <c r="C70" s="80" t="s">
        <v>1</v>
      </c>
      <c r="D70" s="83">
        <v>183</v>
      </c>
      <c r="M70" s="159"/>
      <c r="N70" s="159"/>
      <c r="O70" s="159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75</v>
      </c>
    </row>
    <row r="72" spans="1:21" s="80" customFormat="1" ht="19.5" customHeight="1" x14ac:dyDescent="0.2"/>
    <row r="73" spans="1:21" s="80" customFormat="1" ht="19.5" customHeight="1" x14ac:dyDescent="0.2">
      <c r="A73" s="157" t="s">
        <v>73</v>
      </c>
      <c r="B73" s="157"/>
      <c r="C73" s="80" t="s">
        <v>1</v>
      </c>
      <c r="D73" s="83">
        <v>184</v>
      </c>
    </row>
    <row r="74" spans="1:21" s="80" customFormat="1" ht="19.5" customHeight="1" x14ac:dyDescent="0.2">
      <c r="C74" s="80" t="s">
        <v>2</v>
      </c>
      <c r="D74" s="83">
        <v>75</v>
      </c>
    </row>
    <row r="75" spans="1:21" s="80" customFormat="1" ht="19.5" customHeight="1" x14ac:dyDescent="0.2"/>
    <row r="76" spans="1:21" s="80" customFormat="1" ht="19.5" customHeight="1" x14ac:dyDescent="0.2">
      <c r="A76" s="157" t="s">
        <v>74</v>
      </c>
      <c r="B76" s="157"/>
      <c r="C76" s="80" t="s">
        <v>1</v>
      </c>
      <c r="D76" s="83">
        <v>178</v>
      </c>
    </row>
    <row r="77" spans="1:21" s="80" customFormat="1" ht="19.5" customHeight="1" x14ac:dyDescent="0.2">
      <c r="C77" s="80" t="s">
        <v>2</v>
      </c>
      <c r="D77" s="83">
        <v>82</v>
      </c>
    </row>
  </sheetData>
  <mergeCells count="82">
    <mergeCell ref="A6:C6"/>
    <mergeCell ref="F5:H5"/>
    <mergeCell ref="A7:C7"/>
    <mergeCell ref="F8:H8"/>
    <mergeCell ref="A1:I1"/>
    <mergeCell ref="A3:D3"/>
    <mergeCell ref="A4:D4"/>
    <mergeCell ref="F4:I4"/>
    <mergeCell ref="A5:C5"/>
    <mergeCell ref="F6:H6"/>
    <mergeCell ref="F3:H3"/>
    <mergeCell ref="F7:H7"/>
    <mergeCell ref="A10:C10"/>
    <mergeCell ref="F10:H10"/>
    <mergeCell ref="A11:C11"/>
    <mergeCell ref="F11:I11"/>
    <mergeCell ref="A8:C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A23:D23"/>
    <mergeCell ref="F23:H23"/>
    <mergeCell ref="A24:C24"/>
    <mergeCell ref="A25:C25"/>
    <mergeCell ref="A20:C20"/>
    <mergeCell ref="A21:C21"/>
    <mergeCell ref="A22:C22"/>
    <mergeCell ref="A29:C29"/>
    <mergeCell ref="A30:C30"/>
    <mergeCell ref="A31:C31"/>
    <mergeCell ref="A26:C26"/>
    <mergeCell ref="A27:C27"/>
    <mergeCell ref="A28:D28"/>
    <mergeCell ref="A35:C35"/>
    <mergeCell ref="A41:D41"/>
    <mergeCell ref="A43:C43"/>
    <mergeCell ref="A42:D42"/>
    <mergeCell ref="A32:C32"/>
    <mergeCell ref="A33:D33"/>
    <mergeCell ref="A34:C34"/>
    <mergeCell ref="A48:C48"/>
    <mergeCell ref="A49:C49"/>
    <mergeCell ref="A50:C50"/>
    <mergeCell ref="A44:C44"/>
    <mergeCell ref="A45:C45"/>
    <mergeCell ref="A46:C46"/>
    <mergeCell ref="F50:H50"/>
    <mergeCell ref="A53:D53"/>
    <mergeCell ref="A54:B54"/>
    <mergeCell ref="A57:B57"/>
    <mergeCell ref="A51:C51"/>
    <mergeCell ref="A52:C52"/>
    <mergeCell ref="F42:I42"/>
    <mergeCell ref="F43:G43"/>
    <mergeCell ref="F46:I46"/>
    <mergeCell ref="A47:D47"/>
    <mergeCell ref="F47:G47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1" workbookViewId="0">
      <selection activeCell="F8" sqref="F8:H8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71093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98</v>
      </c>
      <c r="B3" s="164"/>
      <c r="C3" s="164"/>
      <c r="D3" s="164"/>
      <c r="E3" s="1"/>
      <c r="F3" s="164" t="s">
        <v>118</v>
      </c>
      <c r="G3" s="164"/>
      <c r="H3" s="164"/>
      <c r="I3" s="64">
        <v>202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94">
        <v>30</v>
      </c>
      <c r="F5" s="158" t="s">
        <v>61</v>
      </c>
      <c r="G5" s="158"/>
      <c r="H5" s="158"/>
      <c r="I5" s="94">
        <v>82</v>
      </c>
    </row>
    <row r="6" spans="1:9" ht="19.5" customHeight="1" x14ac:dyDescent="0.2">
      <c r="A6" s="161" t="s">
        <v>45</v>
      </c>
      <c r="B6" s="161"/>
      <c r="C6" s="161"/>
      <c r="D6" s="94">
        <v>172</v>
      </c>
      <c r="F6" s="158" t="s">
        <v>62</v>
      </c>
      <c r="G6" s="158"/>
      <c r="H6" s="158"/>
      <c r="I6" s="94">
        <v>22</v>
      </c>
    </row>
    <row r="7" spans="1:9" ht="19.5" customHeight="1" x14ac:dyDescent="0.2">
      <c r="A7" s="162" t="s">
        <v>46</v>
      </c>
      <c r="B7" s="162"/>
      <c r="C7" s="162"/>
      <c r="D7" s="94">
        <v>0</v>
      </c>
      <c r="F7" s="158" t="s">
        <v>9</v>
      </c>
      <c r="G7" s="158"/>
      <c r="H7" s="158"/>
      <c r="I7" s="94">
        <v>105</v>
      </c>
    </row>
    <row r="8" spans="1:9" ht="19.5" customHeight="1" x14ac:dyDescent="0.2">
      <c r="A8" s="166" t="s">
        <v>47</v>
      </c>
      <c r="B8" s="166"/>
      <c r="C8" s="166"/>
      <c r="D8" s="94">
        <v>0</v>
      </c>
      <c r="F8" s="158" t="s">
        <v>63</v>
      </c>
      <c r="G8" s="158"/>
      <c r="H8" s="158"/>
      <c r="I8" s="94">
        <v>123</v>
      </c>
    </row>
    <row r="9" spans="1:9" ht="19.5" customHeight="1" x14ac:dyDescent="0.2">
      <c r="A9" s="159" t="s">
        <v>48</v>
      </c>
      <c r="B9" s="159"/>
      <c r="C9" s="159"/>
      <c r="D9" s="94">
        <v>0</v>
      </c>
      <c r="F9" s="158" t="s">
        <v>0</v>
      </c>
      <c r="G9" s="158"/>
      <c r="H9" s="158"/>
      <c r="I9" s="94">
        <v>0</v>
      </c>
    </row>
    <row r="10" spans="1:9" ht="19.5" customHeight="1" x14ac:dyDescent="0.2">
      <c r="A10" s="165" t="s">
        <v>49</v>
      </c>
      <c r="B10" s="165"/>
      <c r="C10" s="165"/>
      <c r="D10" s="94">
        <v>0</v>
      </c>
      <c r="F10" s="159"/>
      <c r="G10" s="159"/>
      <c r="H10" s="159"/>
      <c r="I10" s="95"/>
    </row>
    <row r="11" spans="1:9" ht="19.5" customHeight="1" x14ac:dyDescent="0.25">
      <c r="A11" s="159" t="s">
        <v>50</v>
      </c>
      <c r="B11" s="159"/>
      <c r="C11" s="159"/>
      <c r="D11" s="94">
        <v>0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94">
        <v>0</v>
      </c>
      <c r="F12" s="158" t="s">
        <v>65</v>
      </c>
      <c r="G12" s="158"/>
      <c r="H12" s="158"/>
      <c r="I12" s="94">
        <v>35</v>
      </c>
    </row>
    <row r="13" spans="1:9" ht="19.5" customHeight="1" x14ac:dyDescent="0.2">
      <c r="A13" s="167" t="s">
        <v>52</v>
      </c>
      <c r="B13" s="167"/>
      <c r="C13" s="167"/>
      <c r="D13" s="94">
        <v>0</v>
      </c>
      <c r="F13" s="158" t="s">
        <v>66</v>
      </c>
      <c r="G13" s="158"/>
      <c r="H13" s="158"/>
      <c r="I13" s="94">
        <v>150</v>
      </c>
    </row>
    <row r="14" spans="1:9" ht="19.5" customHeight="1" x14ac:dyDescent="0.2">
      <c r="A14" s="159" t="s">
        <v>0</v>
      </c>
      <c r="B14" s="159"/>
      <c r="C14" s="159"/>
      <c r="D14" s="96">
        <v>0</v>
      </c>
      <c r="F14" s="158" t="s">
        <v>0</v>
      </c>
      <c r="G14" s="158"/>
      <c r="H14" s="158"/>
      <c r="I14" s="94">
        <v>1</v>
      </c>
    </row>
    <row r="15" spans="1:9" ht="19.5" customHeight="1" x14ac:dyDescent="0.2">
      <c r="A15" s="159"/>
      <c r="B15" s="159"/>
      <c r="C15" s="159"/>
      <c r="D15" s="9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94">
        <v>29</v>
      </c>
      <c r="F17" s="158" t="s">
        <v>11</v>
      </c>
      <c r="G17" s="158"/>
      <c r="H17" s="158"/>
      <c r="I17" s="94">
        <v>171</v>
      </c>
    </row>
    <row r="18" spans="1:9" ht="19.5" customHeight="1" x14ac:dyDescent="0.2">
      <c r="A18" s="159" t="s">
        <v>54</v>
      </c>
      <c r="B18" s="159"/>
      <c r="C18" s="159"/>
      <c r="D18" s="94">
        <v>164</v>
      </c>
      <c r="F18" s="158" t="s">
        <v>0</v>
      </c>
      <c r="G18" s="158"/>
      <c r="H18" s="158"/>
      <c r="I18" s="94">
        <v>3</v>
      </c>
    </row>
    <row r="19" spans="1:9" ht="19.5" customHeight="1" x14ac:dyDescent="0.2">
      <c r="A19" s="159" t="s">
        <v>55</v>
      </c>
      <c r="B19" s="159"/>
      <c r="C19" s="159"/>
      <c r="D19" s="94">
        <v>3</v>
      </c>
      <c r="F19" s="159"/>
      <c r="G19" s="159"/>
      <c r="H19" s="159"/>
      <c r="I19" s="95"/>
    </row>
    <row r="20" spans="1:9" ht="19.5" customHeight="1" x14ac:dyDescent="0.25">
      <c r="A20" s="159" t="s">
        <v>56</v>
      </c>
      <c r="B20" s="159"/>
      <c r="C20" s="159"/>
      <c r="D20" s="94">
        <v>1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96">
        <v>0</v>
      </c>
      <c r="F21" s="4" t="s">
        <v>13</v>
      </c>
      <c r="G21" s="4"/>
      <c r="H21" s="4"/>
      <c r="I21" s="94">
        <v>172</v>
      </c>
    </row>
    <row r="22" spans="1:9" ht="19.5" customHeight="1" x14ac:dyDescent="0.2">
      <c r="A22" s="159"/>
      <c r="B22" s="159"/>
      <c r="C22" s="159"/>
      <c r="D22" s="95"/>
      <c r="F22" s="4" t="s">
        <v>0</v>
      </c>
      <c r="G22" s="4"/>
      <c r="H22" s="4"/>
      <c r="I22" s="94">
        <v>5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95"/>
    </row>
    <row r="24" spans="1:9" ht="19.5" customHeight="1" x14ac:dyDescent="0.25">
      <c r="A24" s="159" t="s">
        <v>57</v>
      </c>
      <c r="B24" s="159"/>
      <c r="C24" s="159"/>
      <c r="D24" s="94">
        <v>31</v>
      </c>
      <c r="F24" s="13" t="s">
        <v>37</v>
      </c>
      <c r="G24" s="13"/>
      <c r="H24" s="13"/>
      <c r="I24" s="13"/>
    </row>
    <row r="25" spans="1:9" ht="19.5" customHeight="1" x14ac:dyDescent="0.2">
      <c r="A25" s="159" t="s">
        <v>58</v>
      </c>
      <c r="B25" s="159"/>
      <c r="C25" s="159"/>
      <c r="D25" s="94">
        <v>157</v>
      </c>
      <c r="F25" s="159" t="s">
        <v>38</v>
      </c>
      <c r="G25" s="159"/>
      <c r="H25" s="159"/>
      <c r="I25" s="94">
        <v>25</v>
      </c>
    </row>
    <row r="26" spans="1:9" ht="19.5" customHeight="1" x14ac:dyDescent="0.2">
      <c r="A26" s="159" t="s">
        <v>0</v>
      </c>
      <c r="B26" s="159"/>
      <c r="C26" s="159"/>
      <c r="D26" s="96">
        <v>0</v>
      </c>
      <c r="F26" s="159" t="s">
        <v>101</v>
      </c>
      <c r="G26" s="159"/>
      <c r="H26" s="159"/>
      <c r="I26" s="94">
        <v>54</v>
      </c>
    </row>
    <row r="27" spans="1:9" ht="19.5" customHeight="1" x14ac:dyDescent="0.2">
      <c r="A27" s="159"/>
      <c r="B27" s="159"/>
      <c r="C27" s="159"/>
      <c r="D27" s="95"/>
      <c r="F27" s="159" t="s">
        <v>0</v>
      </c>
      <c r="G27" s="159"/>
      <c r="H27" s="159"/>
      <c r="I27" s="94">
        <v>2</v>
      </c>
    </row>
    <row r="28" spans="1:9" ht="19.5" customHeight="1" x14ac:dyDescent="0.25">
      <c r="A28" s="160" t="s">
        <v>6</v>
      </c>
      <c r="B28" s="160"/>
      <c r="C28" s="160"/>
      <c r="D28" s="160"/>
      <c r="F28" s="13" t="s">
        <v>103</v>
      </c>
      <c r="G28" s="13"/>
      <c r="H28" s="13"/>
      <c r="I28" s="13"/>
    </row>
    <row r="29" spans="1:9" ht="19.5" customHeight="1" x14ac:dyDescent="0.2">
      <c r="A29" s="159" t="s">
        <v>59</v>
      </c>
      <c r="B29" s="159"/>
      <c r="C29" s="159"/>
      <c r="D29" s="94">
        <v>27</v>
      </c>
      <c r="F29" s="159" t="s">
        <v>102</v>
      </c>
      <c r="G29" s="159"/>
      <c r="H29" s="159"/>
      <c r="I29" s="94">
        <v>53</v>
      </c>
    </row>
    <row r="30" spans="1:9" ht="19.5" customHeight="1" x14ac:dyDescent="0.2">
      <c r="A30" s="159" t="s">
        <v>7</v>
      </c>
      <c r="B30" s="159"/>
      <c r="C30" s="159"/>
      <c r="D30" s="94">
        <v>165</v>
      </c>
      <c r="F30" s="159" t="s">
        <v>0</v>
      </c>
      <c r="G30" s="159"/>
      <c r="H30" s="159"/>
      <c r="I30" s="94">
        <v>1</v>
      </c>
    </row>
    <row r="31" spans="1:9" ht="19.5" customHeight="1" x14ac:dyDescent="0.25">
      <c r="A31" s="159" t="s">
        <v>0</v>
      </c>
      <c r="B31" s="159"/>
      <c r="C31" s="159"/>
      <c r="D31" s="96">
        <v>0</v>
      </c>
      <c r="F31" s="8" t="s">
        <v>104</v>
      </c>
      <c r="G31" s="8"/>
      <c r="H31" s="8"/>
      <c r="I31" s="8"/>
    </row>
    <row r="32" spans="1:9" ht="19.5" customHeight="1" x14ac:dyDescent="0.2">
      <c r="A32" s="159"/>
      <c r="B32" s="159"/>
      <c r="C32" s="159"/>
      <c r="D32" s="95"/>
      <c r="F32" s="159" t="s">
        <v>105</v>
      </c>
      <c r="G32" s="159"/>
      <c r="H32" s="159"/>
      <c r="I32" s="94">
        <v>53</v>
      </c>
    </row>
    <row r="33" spans="1:9" ht="19.5" customHeight="1" x14ac:dyDescent="0.25">
      <c r="A33" s="168" t="s">
        <v>8</v>
      </c>
      <c r="B33" s="168"/>
      <c r="C33" s="168"/>
      <c r="D33" s="168"/>
      <c r="F33" s="159" t="s">
        <v>0</v>
      </c>
      <c r="G33" s="159"/>
      <c r="H33" s="159"/>
      <c r="I33" s="94">
        <v>0</v>
      </c>
    </row>
    <row r="34" spans="1:9" ht="19.5" customHeight="1" x14ac:dyDescent="0.25">
      <c r="A34" s="159" t="s">
        <v>60</v>
      </c>
      <c r="B34" s="159"/>
      <c r="C34" s="159"/>
      <c r="D34" s="94">
        <v>169</v>
      </c>
      <c r="F34" s="160" t="s">
        <v>36</v>
      </c>
      <c r="G34" s="160"/>
      <c r="H34" s="160"/>
      <c r="I34" s="160"/>
    </row>
    <row r="35" spans="1:9" ht="19.5" customHeight="1" x14ac:dyDescent="0.2">
      <c r="A35" s="159" t="s">
        <v>0</v>
      </c>
      <c r="B35" s="159"/>
      <c r="C35" s="159"/>
      <c r="D35" s="96">
        <v>3</v>
      </c>
      <c r="F35" s="159" t="s">
        <v>99</v>
      </c>
      <c r="G35" s="159"/>
      <c r="H35" s="159"/>
      <c r="I35" s="94">
        <v>65</v>
      </c>
    </row>
    <row r="36" spans="1:9" ht="19.5" customHeight="1" x14ac:dyDescent="0.2">
      <c r="A36" s="5"/>
      <c r="B36" s="5"/>
      <c r="C36" s="5"/>
      <c r="D36" s="9"/>
      <c r="F36" s="159" t="s">
        <v>0</v>
      </c>
      <c r="G36" s="159"/>
      <c r="H36" s="159"/>
      <c r="I36" s="96">
        <v>4</v>
      </c>
    </row>
    <row r="37" spans="1:9" ht="19.5" customHeight="1" x14ac:dyDescent="0.25">
      <c r="A37" s="5"/>
      <c r="B37" s="5"/>
      <c r="C37" s="5"/>
      <c r="D37" s="9"/>
      <c r="F37" s="8" t="s">
        <v>100</v>
      </c>
      <c r="G37" s="8"/>
      <c r="H37" s="8"/>
      <c r="I37" s="94"/>
    </row>
    <row r="38" spans="1:9" ht="19.5" customHeight="1" x14ac:dyDescent="0.2">
      <c r="A38" s="5"/>
      <c r="B38" s="5"/>
      <c r="C38" s="5"/>
      <c r="D38" s="9"/>
      <c r="F38" s="159" t="s">
        <v>0</v>
      </c>
      <c r="G38" s="159"/>
      <c r="H38" s="159"/>
      <c r="I38" s="94">
        <v>2</v>
      </c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Unionville/Udell (UN/UD)</v>
      </c>
      <c r="B41" s="164"/>
      <c r="C41" s="164"/>
      <c r="D41" s="164"/>
      <c r="E41" s="1"/>
      <c r="F41" s="7"/>
      <c r="G41" s="7"/>
      <c r="H41" s="7"/>
      <c r="I41" s="7"/>
    </row>
    <row r="42" spans="1:9" s="88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8" customFormat="1" ht="19.5" customHeight="1" x14ac:dyDescent="0.2">
      <c r="A43" s="158" t="s">
        <v>15</v>
      </c>
      <c r="B43" s="158"/>
      <c r="C43" s="158"/>
      <c r="D43" s="94">
        <v>130</v>
      </c>
      <c r="F43" s="157" t="s">
        <v>75</v>
      </c>
      <c r="G43" s="157"/>
      <c r="H43" s="88" t="s">
        <v>1</v>
      </c>
      <c r="I43" s="94">
        <v>116</v>
      </c>
    </row>
    <row r="44" spans="1:9" s="88" customFormat="1" ht="19.5" customHeight="1" x14ac:dyDescent="0.25">
      <c r="A44" s="158" t="s">
        <v>14</v>
      </c>
      <c r="B44" s="158"/>
      <c r="C44" s="158"/>
      <c r="D44" s="96">
        <v>108</v>
      </c>
      <c r="F44" s="92"/>
      <c r="G44" s="92"/>
      <c r="H44" s="88" t="s">
        <v>2</v>
      </c>
      <c r="I44" s="94">
        <v>35</v>
      </c>
    </row>
    <row r="45" spans="1:9" s="88" customFormat="1" ht="19.5" customHeight="1" x14ac:dyDescent="0.25">
      <c r="A45" s="158" t="s">
        <v>0</v>
      </c>
      <c r="B45" s="158"/>
      <c r="C45" s="158"/>
      <c r="D45" s="96">
        <v>9</v>
      </c>
      <c r="F45" s="92"/>
      <c r="G45" s="92"/>
      <c r="H45" s="92"/>
      <c r="I45" s="92"/>
    </row>
    <row r="46" spans="1:9" s="88" customFormat="1" ht="19.5" customHeight="1" x14ac:dyDescent="0.25">
      <c r="A46" s="159"/>
      <c r="B46" s="159"/>
      <c r="C46" s="159"/>
      <c r="D46" s="95"/>
      <c r="F46" s="160" t="s">
        <v>77</v>
      </c>
      <c r="G46" s="160"/>
      <c r="H46" s="160"/>
      <c r="I46" s="160"/>
    </row>
    <row r="47" spans="1:9" s="88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8" t="s">
        <v>1</v>
      </c>
      <c r="I47" s="94">
        <v>94</v>
      </c>
    </row>
    <row r="48" spans="1:9" s="88" customFormat="1" ht="19.5" customHeight="1" x14ac:dyDescent="0.25">
      <c r="A48" s="158" t="s">
        <v>18</v>
      </c>
      <c r="B48" s="158"/>
      <c r="C48" s="158"/>
      <c r="D48" s="94">
        <v>107</v>
      </c>
      <c r="F48" s="92"/>
      <c r="G48" s="92"/>
      <c r="H48" s="88" t="s">
        <v>2</v>
      </c>
      <c r="I48" s="94">
        <v>42</v>
      </c>
    </row>
    <row r="49" spans="1:21" s="88" customFormat="1" ht="19.5" customHeight="1" x14ac:dyDescent="0.25">
      <c r="A49" s="158" t="s">
        <v>17</v>
      </c>
      <c r="B49" s="158"/>
      <c r="C49" s="158"/>
      <c r="D49" s="94">
        <v>130</v>
      </c>
      <c r="F49" s="92"/>
      <c r="G49" s="92"/>
      <c r="H49" s="92"/>
      <c r="I49" s="92"/>
    </row>
    <row r="50" spans="1:21" s="88" customFormat="1" ht="19.5" customHeight="1" x14ac:dyDescent="0.25">
      <c r="A50" s="158" t="s">
        <v>16</v>
      </c>
      <c r="B50" s="158"/>
      <c r="C50" s="158"/>
      <c r="D50" s="94">
        <v>90</v>
      </c>
      <c r="F50" s="170" t="s">
        <v>79</v>
      </c>
      <c r="G50" s="170"/>
      <c r="H50" s="170"/>
      <c r="I50" s="92"/>
    </row>
    <row r="51" spans="1:21" s="88" customFormat="1" ht="19.5" customHeight="1" x14ac:dyDescent="0.25">
      <c r="A51" s="158" t="s">
        <v>0</v>
      </c>
      <c r="B51" s="158"/>
      <c r="C51" s="158"/>
      <c r="D51" s="94">
        <v>9</v>
      </c>
      <c r="F51" s="92"/>
      <c r="G51" s="92"/>
      <c r="H51" s="88" t="s">
        <v>1</v>
      </c>
      <c r="I51" s="94">
        <v>32</v>
      </c>
    </row>
    <row r="52" spans="1:21" s="88" customFormat="1" ht="19.5" customHeight="1" x14ac:dyDescent="0.25">
      <c r="A52" s="159"/>
      <c r="B52" s="159"/>
      <c r="C52" s="159"/>
      <c r="D52" s="95"/>
      <c r="F52" s="92"/>
      <c r="G52" s="92"/>
      <c r="H52" s="88" t="s">
        <v>2</v>
      </c>
      <c r="I52" s="94">
        <v>137</v>
      </c>
    </row>
    <row r="53" spans="1:21" s="88" customFormat="1" ht="15.75" x14ac:dyDescent="0.25">
      <c r="A53" s="160" t="s">
        <v>24</v>
      </c>
      <c r="B53" s="160"/>
      <c r="C53" s="160"/>
      <c r="D53" s="160"/>
    </row>
    <row r="54" spans="1:21" s="88" customFormat="1" ht="19.5" customHeight="1" x14ac:dyDescent="0.2">
      <c r="A54" s="157" t="s">
        <v>67</v>
      </c>
      <c r="B54" s="157"/>
      <c r="C54" s="88" t="s">
        <v>1</v>
      </c>
      <c r="D54" s="94">
        <v>92</v>
      </c>
    </row>
    <row r="55" spans="1:21" s="88" customFormat="1" ht="19.5" customHeight="1" x14ac:dyDescent="0.2">
      <c r="C55" s="88" t="s">
        <v>2</v>
      </c>
      <c r="D55" s="94">
        <v>44</v>
      </c>
    </row>
    <row r="56" spans="1:21" s="88" customFormat="1" ht="19.5" customHeight="1" x14ac:dyDescent="0.2"/>
    <row r="57" spans="1:21" s="88" customFormat="1" ht="19.5" customHeight="1" x14ac:dyDescent="0.2">
      <c r="A57" s="169" t="s">
        <v>68</v>
      </c>
      <c r="B57" s="169"/>
      <c r="C57" s="88" t="s">
        <v>1</v>
      </c>
      <c r="D57" s="94">
        <v>92</v>
      </c>
    </row>
    <row r="58" spans="1:21" s="88" customFormat="1" ht="19.5" customHeight="1" x14ac:dyDescent="0.2">
      <c r="C58" s="88" t="s">
        <v>2</v>
      </c>
      <c r="D58" s="94">
        <v>46</v>
      </c>
      <c r="M58" s="159"/>
      <c r="N58" s="159"/>
      <c r="O58" s="159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57" t="s">
        <v>69</v>
      </c>
      <c r="B60" s="157"/>
      <c r="C60" s="88" t="s">
        <v>1</v>
      </c>
      <c r="D60" s="94">
        <v>89</v>
      </c>
    </row>
    <row r="61" spans="1:21" s="88" customFormat="1" ht="19.5" customHeight="1" x14ac:dyDescent="0.2">
      <c r="C61" s="88" t="s">
        <v>2</v>
      </c>
      <c r="D61" s="94">
        <v>44</v>
      </c>
    </row>
    <row r="62" spans="1:21" s="88" customFormat="1" ht="19.5" customHeight="1" x14ac:dyDescent="0.2"/>
    <row r="63" spans="1:21" s="88" customFormat="1" ht="19.5" customHeight="1" x14ac:dyDescent="0.2">
      <c r="A63" s="156" t="s">
        <v>70</v>
      </c>
      <c r="B63" s="156"/>
      <c r="C63" s="88" t="s">
        <v>1</v>
      </c>
      <c r="D63" s="94">
        <v>94</v>
      </c>
    </row>
    <row r="64" spans="1:21" s="88" customFormat="1" ht="19.5" customHeight="1" x14ac:dyDescent="0.2">
      <c r="C64" s="88" t="s">
        <v>2</v>
      </c>
      <c r="D64" s="94">
        <v>42</v>
      </c>
      <c r="M64" s="159"/>
      <c r="N64" s="159"/>
      <c r="O64" s="159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60" t="s">
        <v>25</v>
      </c>
      <c r="B66" s="160"/>
      <c r="C66" s="160"/>
      <c r="D66" s="160"/>
    </row>
    <row r="67" spans="1:21" s="88" customFormat="1" ht="19.5" customHeight="1" x14ac:dyDescent="0.2">
      <c r="A67" s="156" t="s">
        <v>71</v>
      </c>
      <c r="B67" s="156"/>
      <c r="C67" s="88" t="s">
        <v>1</v>
      </c>
      <c r="D67" s="94">
        <v>90</v>
      </c>
      <c r="M67" s="159"/>
      <c r="N67" s="159"/>
      <c r="O67" s="159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45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57" t="s">
        <v>72</v>
      </c>
      <c r="B70" s="157"/>
      <c r="C70" s="88" t="s">
        <v>1</v>
      </c>
      <c r="D70" s="94">
        <v>89</v>
      </c>
      <c r="M70" s="159"/>
      <c r="N70" s="159"/>
      <c r="O70" s="159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41</v>
      </c>
    </row>
    <row r="72" spans="1:21" s="88" customFormat="1" ht="19.5" customHeight="1" x14ac:dyDescent="0.2"/>
    <row r="73" spans="1:21" s="88" customFormat="1" ht="19.5" customHeight="1" x14ac:dyDescent="0.2">
      <c r="A73" s="157" t="s">
        <v>73</v>
      </c>
      <c r="B73" s="157"/>
      <c r="C73" s="88" t="s">
        <v>1</v>
      </c>
      <c r="D73" s="94">
        <v>92</v>
      </c>
    </row>
    <row r="74" spans="1:21" s="88" customFormat="1" ht="19.5" customHeight="1" x14ac:dyDescent="0.2">
      <c r="C74" s="88" t="s">
        <v>2</v>
      </c>
      <c r="D74" s="94">
        <v>39</v>
      </c>
    </row>
    <row r="75" spans="1:21" s="88" customFormat="1" ht="19.5" customHeight="1" x14ac:dyDescent="0.2"/>
    <row r="76" spans="1:21" s="88" customFormat="1" ht="19.5" customHeight="1" x14ac:dyDescent="0.2">
      <c r="A76" s="157" t="s">
        <v>74</v>
      </c>
      <c r="B76" s="157"/>
      <c r="C76" s="88" t="s">
        <v>1</v>
      </c>
      <c r="D76" s="94">
        <v>92</v>
      </c>
    </row>
    <row r="77" spans="1:21" s="88" customFormat="1" ht="19.5" customHeight="1" x14ac:dyDescent="0.2">
      <c r="C77" s="88" t="s">
        <v>2</v>
      </c>
      <c r="D77" s="94">
        <v>42</v>
      </c>
    </row>
  </sheetData>
  <mergeCells count="93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2:I42"/>
    <mergeCell ref="A43:C43"/>
    <mergeCell ref="F43:G43"/>
    <mergeCell ref="A44:C44"/>
    <mergeCell ref="A45:C45"/>
    <mergeCell ref="F46:I46"/>
    <mergeCell ref="A47:D47"/>
    <mergeCell ref="F47:G47"/>
    <mergeCell ref="F3:H3"/>
    <mergeCell ref="A6:C6"/>
    <mergeCell ref="F6:H6"/>
    <mergeCell ref="A7:C7"/>
    <mergeCell ref="F7:H7"/>
    <mergeCell ref="A11:C11"/>
    <mergeCell ref="F11:I11"/>
    <mergeCell ref="A14:C14"/>
    <mergeCell ref="F14:H14"/>
    <mergeCell ref="A15:C15"/>
    <mergeCell ref="A10:C10"/>
    <mergeCell ref="F10:H10"/>
    <mergeCell ref="A8:C8"/>
    <mergeCell ref="A1:I1"/>
    <mergeCell ref="A3:D3"/>
    <mergeCell ref="A4:D4"/>
    <mergeCell ref="F4:I4"/>
    <mergeCell ref="A5:C5"/>
    <mergeCell ref="F5:H5"/>
    <mergeCell ref="F8:H8"/>
    <mergeCell ref="A9:C9"/>
    <mergeCell ref="F9:H9"/>
    <mergeCell ref="A16:D16"/>
    <mergeCell ref="F16:I16"/>
    <mergeCell ref="A17:C17"/>
    <mergeCell ref="F17:H17"/>
    <mergeCell ref="A12:C12"/>
    <mergeCell ref="F12:H12"/>
    <mergeCell ref="A13:C13"/>
    <mergeCell ref="F13:H13"/>
    <mergeCell ref="A20:C20"/>
    <mergeCell ref="A21:C21"/>
    <mergeCell ref="A22:C22"/>
    <mergeCell ref="A18:C18"/>
    <mergeCell ref="F18:H18"/>
    <mergeCell ref="A19:C19"/>
    <mergeCell ref="F19:H19"/>
    <mergeCell ref="A26:C26"/>
    <mergeCell ref="A23:D23"/>
    <mergeCell ref="F23:H23"/>
    <mergeCell ref="A24:C24"/>
    <mergeCell ref="F34:I34"/>
    <mergeCell ref="F25:H25"/>
    <mergeCell ref="F26:H26"/>
    <mergeCell ref="F27:H27"/>
    <mergeCell ref="A27:C27"/>
    <mergeCell ref="A28:D28"/>
    <mergeCell ref="A29:C29"/>
    <mergeCell ref="A25:C25"/>
    <mergeCell ref="F29:H29"/>
    <mergeCell ref="A41:D41"/>
    <mergeCell ref="A30:C30"/>
    <mergeCell ref="A31:C31"/>
    <mergeCell ref="F30:H30"/>
    <mergeCell ref="F32:H32"/>
    <mergeCell ref="F33:H33"/>
    <mergeCell ref="F38:H38"/>
    <mergeCell ref="F36:H36"/>
    <mergeCell ref="F35:H35"/>
    <mergeCell ref="A32:C32"/>
    <mergeCell ref="A33:D33"/>
    <mergeCell ref="A34:C34"/>
    <mergeCell ref="A35:C3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16" workbookViewId="0">
      <selection activeCell="J50" sqref="J50"/>
    </sheetView>
  </sheetViews>
  <sheetFormatPr defaultRowHeight="14.25" x14ac:dyDescent="0.2"/>
  <cols>
    <col min="1" max="1" width="10.7109375" style="14" customWidth="1"/>
    <col min="2" max="2" width="9.140625" style="14"/>
    <col min="3" max="3" width="14.5703125" style="14" customWidth="1"/>
    <col min="4" max="4" width="11.85546875" style="14" customWidth="1"/>
    <col min="5" max="5" width="3" style="14" customWidth="1"/>
    <col min="6" max="7" width="9.140625" style="14"/>
    <col min="8" max="8" width="15" style="14" customWidth="1"/>
    <col min="9" max="9" width="11.7109375" style="14" customWidth="1"/>
    <col min="10" max="16384" width="9.140625" style="14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106</v>
      </c>
      <c r="B3" s="164"/>
      <c r="C3" s="164"/>
      <c r="D3" s="164"/>
      <c r="E3" s="1"/>
      <c r="F3" s="164" t="s">
        <v>118</v>
      </c>
      <c r="G3" s="164"/>
      <c r="H3" s="164"/>
      <c r="I3" s="127">
        <v>229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94">
        <v>28</v>
      </c>
      <c r="F5" s="158" t="s">
        <v>61</v>
      </c>
      <c r="G5" s="158"/>
      <c r="H5" s="158"/>
      <c r="I5" s="94">
        <v>81</v>
      </c>
    </row>
    <row r="6" spans="1:9" ht="19.5" customHeight="1" x14ac:dyDescent="0.2">
      <c r="A6" s="161" t="s">
        <v>45</v>
      </c>
      <c r="B6" s="161"/>
      <c r="C6" s="161"/>
      <c r="D6" s="94">
        <v>197</v>
      </c>
      <c r="F6" s="158" t="s">
        <v>62</v>
      </c>
      <c r="G6" s="158"/>
      <c r="H6" s="158"/>
      <c r="I6" s="94">
        <v>22</v>
      </c>
    </row>
    <row r="7" spans="1:9" ht="19.5" customHeight="1" x14ac:dyDescent="0.2">
      <c r="A7" s="162" t="s">
        <v>46</v>
      </c>
      <c r="B7" s="162"/>
      <c r="C7" s="162"/>
      <c r="D7" s="94">
        <v>0</v>
      </c>
      <c r="F7" s="158" t="s">
        <v>9</v>
      </c>
      <c r="G7" s="158"/>
      <c r="H7" s="158"/>
      <c r="I7" s="94">
        <v>101</v>
      </c>
    </row>
    <row r="8" spans="1:9" ht="19.5" customHeight="1" x14ac:dyDescent="0.2">
      <c r="A8" s="166" t="s">
        <v>47</v>
      </c>
      <c r="B8" s="166"/>
      <c r="C8" s="166"/>
      <c r="D8" s="94">
        <v>0</v>
      </c>
      <c r="F8" s="158" t="s">
        <v>63</v>
      </c>
      <c r="G8" s="158"/>
      <c r="H8" s="158"/>
      <c r="I8" s="94">
        <v>155</v>
      </c>
    </row>
    <row r="9" spans="1:9" ht="19.5" customHeight="1" x14ac:dyDescent="0.2">
      <c r="A9" s="159" t="s">
        <v>48</v>
      </c>
      <c r="B9" s="159"/>
      <c r="C9" s="159"/>
      <c r="D9" s="94">
        <v>0</v>
      </c>
      <c r="F9" s="158" t="s">
        <v>0</v>
      </c>
      <c r="G9" s="158"/>
      <c r="H9" s="158"/>
      <c r="I9" s="94">
        <v>0</v>
      </c>
    </row>
    <row r="10" spans="1:9" ht="19.5" customHeight="1" x14ac:dyDescent="0.2">
      <c r="A10" s="165" t="s">
        <v>49</v>
      </c>
      <c r="B10" s="165"/>
      <c r="C10" s="165"/>
      <c r="D10" s="94">
        <v>0</v>
      </c>
      <c r="F10" s="159"/>
      <c r="G10" s="159"/>
      <c r="H10" s="159"/>
      <c r="I10" s="95"/>
    </row>
    <row r="11" spans="1:9" ht="19.5" customHeight="1" x14ac:dyDescent="0.25">
      <c r="A11" s="159" t="s">
        <v>50</v>
      </c>
      <c r="B11" s="159"/>
      <c r="C11" s="159"/>
      <c r="D11" s="94">
        <v>2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94">
        <v>0</v>
      </c>
      <c r="F12" s="158" t="s">
        <v>65</v>
      </c>
      <c r="G12" s="158"/>
      <c r="H12" s="158"/>
      <c r="I12" s="94">
        <v>34</v>
      </c>
    </row>
    <row r="13" spans="1:9" ht="19.5" customHeight="1" x14ac:dyDescent="0.2">
      <c r="A13" s="167" t="s">
        <v>52</v>
      </c>
      <c r="B13" s="167"/>
      <c r="C13" s="167"/>
      <c r="D13" s="94">
        <v>0</v>
      </c>
      <c r="F13" s="158" t="s">
        <v>66</v>
      </c>
      <c r="G13" s="158"/>
      <c r="H13" s="158"/>
      <c r="I13" s="94">
        <v>174</v>
      </c>
    </row>
    <row r="14" spans="1:9" ht="19.5" customHeight="1" x14ac:dyDescent="0.2">
      <c r="A14" s="159" t="s">
        <v>0</v>
      </c>
      <c r="B14" s="159"/>
      <c r="C14" s="159"/>
      <c r="D14" s="96">
        <v>0</v>
      </c>
      <c r="F14" s="158" t="s">
        <v>0</v>
      </c>
      <c r="G14" s="158"/>
      <c r="H14" s="158"/>
      <c r="I14" s="94">
        <v>0</v>
      </c>
    </row>
    <row r="15" spans="1:9" ht="19.5" customHeight="1" x14ac:dyDescent="0.2">
      <c r="A15" s="159"/>
      <c r="B15" s="159"/>
      <c r="C15" s="159"/>
      <c r="D15" s="9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94">
        <v>32</v>
      </c>
      <c r="F17" s="158" t="s">
        <v>11</v>
      </c>
      <c r="G17" s="158"/>
      <c r="H17" s="158"/>
      <c r="I17" s="94">
        <v>191</v>
      </c>
    </row>
    <row r="18" spans="1:9" ht="19.5" customHeight="1" x14ac:dyDescent="0.2">
      <c r="A18" s="159" t="s">
        <v>54</v>
      </c>
      <c r="B18" s="159"/>
      <c r="C18" s="159"/>
      <c r="D18" s="94">
        <v>189</v>
      </c>
      <c r="F18" s="158" t="s">
        <v>0</v>
      </c>
      <c r="G18" s="158"/>
      <c r="H18" s="158"/>
      <c r="I18" s="94">
        <v>1</v>
      </c>
    </row>
    <row r="19" spans="1:9" ht="19.5" customHeight="1" x14ac:dyDescent="0.2">
      <c r="A19" s="159" t="s">
        <v>55</v>
      </c>
      <c r="B19" s="159"/>
      <c r="C19" s="159"/>
      <c r="D19" s="94">
        <v>1</v>
      </c>
      <c r="F19" s="21"/>
      <c r="G19" s="21"/>
      <c r="H19" s="21"/>
      <c r="I19" s="16"/>
    </row>
    <row r="20" spans="1:9" ht="19.5" customHeight="1" x14ac:dyDescent="0.25">
      <c r="A20" s="159" t="s">
        <v>56</v>
      </c>
      <c r="B20" s="159"/>
      <c r="C20" s="159"/>
      <c r="D20" s="94">
        <v>0</v>
      </c>
      <c r="F20" s="13" t="s">
        <v>12</v>
      </c>
      <c r="G20" s="13"/>
      <c r="H20" s="13"/>
      <c r="I20" s="13"/>
    </row>
    <row r="21" spans="1:9" ht="19.5" customHeight="1" x14ac:dyDescent="0.2">
      <c r="A21" s="159" t="s">
        <v>0</v>
      </c>
      <c r="B21" s="159"/>
      <c r="C21" s="159"/>
      <c r="D21" s="96">
        <v>0</v>
      </c>
      <c r="F21" s="158" t="s">
        <v>13</v>
      </c>
      <c r="G21" s="158"/>
      <c r="H21" s="158"/>
      <c r="I21" s="94">
        <v>195</v>
      </c>
    </row>
    <row r="22" spans="1:9" ht="19.5" customHeight="1" x14ac:dyDescent="0.2">
      <c r="A22" s="159"/>
      <c r="B22" s="159"/>
      <c r="C22" s="159"/>
      <c r="D22" s="95"/>
      <c r="F22" s="158" t="s">
        <v>0</v>
      </c>
      <c r="G22" s="158"/>
      <c r="H22" s="158"/>
      <c r="I22" s="94">
        <v>2</v>
      </c>
    </row>
    <row r="23" spans="1:9" ht="19.5" customHeight="1" x14ac:dyDescent="0.25">
      <c r="A23" s="160" t="s">
        <v>5</v>
      </c>
      <c r="B23" s="160"/>
      <c r="C23" s="160"/>
      <c r="D23" s="160"/>
      <c r="F23" s="21"/>
      <c r="G23" s="21"/>
      <c r="H23" s="21"/>
      <c r="I23" s="16"/>
    </row>
    <row r="24" spans="1:9" ht="19.5" customHeight="1" x14ac:dyDescent="0.25">
      <c r="A24" s="159" t="s">
        <v>57</v>
      </c>
      <c r="B24" s="159"/>
      <c r="C24" s="159"/>
      <c r="D24" s="94">
        <v>28</v>
      </c>
      <c r="F24" s="13" t="s">
        <v>107</v>
      </c>
      <c r="G24" s="13"/>
      <c r="H24" s="13"/>
      <c r="I24" s="13"/>
    </row>
    <row r="25" spans="1:9" ht="19.5" customHeight="1" x14ac:dyDescent="0.2">
      <c r="A25" s="159" t="s">
        <v>58</v>
      </c>
      <c r="B25" s="159"/>
      <c r="C25" s="159"/>
      <c r="D25" s="94">
        <v>169</v>
      </c>
      <c r="F25" s="158" t="s">
        <v>108</v>
      </c>
      <c r="G25" s="158"/>
      <c r="H25" s="158"/>
      <c r="I25" s="94">
        <v>101</v>
      </c>
    </row>
    <row r="26" spans="1:9" ht="19.5" customHeight="1" x14ac:dyDescent="0.2">
      <c r="A26" s="159" t="s">
        <v>0</v>
      </c>
      <c r="B26" s="159"/>
      <c r="C26" s="159"/>
      <c r="D26" s="96">
        <v>1</v>
      </c>
      <c r="F26" s="158" t="s">
        <v>0</v>
      </c>
      <c r="G26" s="158"/>
      <c r="H26" s="158"/>
      <c r="I26" s="94">
        <v>3</v>
      </c>
    </row>
    <row r="27" spans="1:9" ht="19.5" customHeight="1" x14ac:dyDescent="0.25">
      <c r="A27" s="159"/>
      <c r="B27" s="159"/>
      <c r="C27" s="159"/>
      <c r="D27" s="95"/>
      <c r="F27" s="13" t="s">
        <v>109</v>
      </c>
      <c r="G27" s="13"/>
      <c r="H27" s="13"/>
      <c r="I27" s="13"/>
    </row>
    <row r="28" spans="1:9" ht="19.5" customHeight="1" x14ac:dyDescent="0.25">
      <c r="A28" s="160" t="s">
        <v>6</v>
      </c>
      <c r="B28" s="160"/>
      <c r="C28" s="160"/>
      <c r="D28" s="160"/>
      <c r="F28" s="158" t="s">
        <v>110</v>
      </c>
      <c r="G28" s="158"/>
      <c r="H28" s="158"/>
      <c r="I28" s="94">
        <v>21</v>
      </c>
    </row>
    <row r="29" spans="1:9" ht="19.5" customHeight="1" x14ac:dyDescent="0.2">
      <c r="A29" s="159" t="s">
        <v>59</v>
      </c>
      <c r="B29" s="159"/>
      <c r="C29" s="159"/>
      <c r="D29" s="94">
        <v>24</v>
      </c>
      <c r="F29" s="158" t="s">
        <v>0</v>
      </c>
      <c r="G29" s="158"/>
      <c r="H29" s="158"/>
      <c r="I29" s="96">
        <v>0</v>
      </c>
    </row>
    <row r="30" spans="1:9" ht="19.5" customHeight="1" x14ac:dyDescent="0.25">
      <c r="A30" s="159" t="s">
        <v>7</v>
      </c>
      <c r="B30" s="159"/>
      <c r="C30" s="159"/>
      <c r="D30" s="94">
        <v>181</v>
      </c>
      <c r="F30" s="13" t="s">
        <v>111</v>
      </c>
      <c r="G30" s="13"/>
      <c r="H30" s="13"/>
      <c r="I30" s="13"/>
    </row>
    <row r="31" spans="1:9" ht="19.5" customHeight="1" x14ac:dyDescent="0.2">
      <c r="A31" s="159" t="s">
        <v>0</v>
      </c>
      <c r="B31" s="159"/>
      <c r="C31" s="159"/>
      <c r="D31" s="96">
        <v>1</v>
      </c>
      <c r="F31" s="158" t="s">
        <v>0</v>
      </c>
      <c r="G31" s="158"/>
      <c r="H31" s="158"/>
      <c r="I31" s="94">
        <v>3</v>
      </c>
    </row>
    <row r="32" spans="1:9" ht="19.5" customHeight="1" x14ac:dyDescent="0.25">
      <c r="A32" s="159"/>
      <c r="B32" s="159"/>
      <c r="C32" s="159"/>
      <c r="D32" s="95"/>
      <c r="F32" s="13" t="s">
        <v>112</v>
      </c>
      <c r="G32" s="13"/>
      <c r="H32" s="13"/>
      <c r="I32" s="13"/>
    </row>
    <row r="33" spans="1:9" ht="19.5" customHeight="1" x14ac:dyDescent="0.25">
      <c r="A33" s="168" t="s">
        <v>8</v>
      </c>
      <c r="B33" s="168"/>
      <c r="C33" s="168"/>
      <c r="D33" s="168"/>
      <c r="F33" s="21" t="s">
        <v>113</v>
      </c>
      <c r="G33" s="21"/>
      <c r="H33" s="21"/>
      <c r="I33" s="94">
        <v>19</v>
      </c>
    </row>
    <row r="34" spans="1:9" ht="19.5" customHeight="1" x14ac:dyDescent="0.2">
      <c r="A34" s="159" t="s">
        <v>60</v>
      </c>
      <c r="B34" s="159"/>
      <c r="C34" s="159"/>
      <c r="D34" s="94">
        <v>184</v>
      </c>
      <c r="F34" s="158" t="s">
        <v>0</v>
      </c>
      <c r="G34" s="158"/>
      <c r="H34" s="158"/>
      <c r="I34" s="96">
        <v>0</v>
      </c>
    </row>
    <row r="35" spans="1:9" ht="19.5" customHeight="1" x14ac:dyDescent="0.25">
      <c r="A35" s="159" t="s">
        <v>0</v>
      </c>
      <c r="B35" s="159"/>
      <c r="C35" s="159"/>
      <c r="D35" s="96">
        <v>2</v>
      </c>
      <c r="F35" s="13" t="s">
        <v>114</v>
      </c>
      <c r="G35" s="13"/>
      <c r="H35" s="13"/>
      <c r="I35" s="13"/>
    </row>
    <row r="36" spans="1:9" ht="19.5" customHeight="1" x14ac:dyDescent="0.2">
      <c r="A36" s="15"/>
      <c r="B36" s="15"/>
      <c r="C36" s="15"/>
      <c r="D36" s="16"/>
      <c r="F36" s="158" t="s">
        <v>0</v>
      </c>
      <c r="G36" s="158"/>
      <c r="H36" s="158"/>
      <c r="I36" s="94">
        <v>2</v>
      </c>
    </row>
    <row r="37" spans="1:9" ht="19.5" customHeight="1" x14ac:dyDescent="0.25">
      <c r="A37" s="15"/>
      <c r="B37" s="15"/>
      <c r="C37" s="15"/>
      <c r="D37" s="16"/>
      <c r="F37" s="13" t="s">
        <v>115</v>
      </c>
      <c r="G37" s="13"/>
      <c r="H37" s="13"/>
      <c r="I37" s="13"/>
    </row>
    <row r="38" spans="1:9" ht="19.5" customHeight="1" x14ac:dyDescent="0.2">
      <c r="A38" s="15"/>
      <c r="B38" s="15"/>
      <c r="C38" s="15"/>
      <c r="D38" s="16"/>
      <c r="F38" s="158" t="s">
        <v>0</v>
      </c>
      <c r="G38" s="158"/>
      <c r="H38" s="158"/>
      <c r="I38" s="94">
        <v>1</v>
      </c>
    </row>
    <row r="39" spans="1:9" ht="20.25" x14ac:dyDescent="0.3">
      <c r="A39" s="23" t="str">
        <f>A1</f>
        <v>CALL IN SHEET FOR GENERAL ELECTION 11/3/2020</v>
      </c>
      <c r="B39" s="18"/>
      <c r="C39" s="18"/>
      <c r="D39" s="18"/>
      <c r="E39" s="18"/>
      <c r="F39" s="19"/>
      <c r="G39" s="19"/>
      <c r="H39" s="19"/>
      <c r="I39" s="19"/>
    </row>
    <row r="40" spans="1:9" ht="9.75" customHeight="1" x14ac:dyDescent="0.25">
      <c r="F40" s="19"/>
      <c r="G40" s="19"/>
      <c r="H40" s="19"/>
      <c r="I40" s="19"/>
    </row>
    <row r="41" spans="1:9" ht="18" x14ac:dyDescent="0.25">
      <c r="A41" s="164" t="str">
        <f>A3</f>
        <v>PRECINCT:VM/DG/SH Twp</v>
      </c>
      <c r="B41" s="164"/>
      <c r="C41" s="164"/>
      <c r="D41" s="164"/>
      <c r="E41" s="1"/>
      <c r="F41" s="19"/>
      <c r="G41" s="19"/>
      <c r="H41" s="19"/>
      <c r="I41" s="19"/>
    </row>
    <row r="42" spans="1:9" s="88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8" customFormat="1" ht="19.5" customHeight="1" x14ac:dyDescent="0.2">
      <c r="A43" s="158" t="s">
        <v>15</v>
      </c>
      <c r="B43" s="158"/>
      <c r="C43" s="158"/>
      <c r="D43" s="94">
        <v>110</v>
      </c>
      <c r="F43" s="157" t="s">
        <v>75</v>
      </c>
      <c r="G43" s="157"/>
      <c r="H43" s="88" t="s">
        <v>1</v>
      </c>
      <c r="I43" s="94">
        <v>124</v>
      </c>
    </row>
    <row r="44" spans="1:9" s="88" customFormat="1" ht="19.5" customHeight="1" x14ac:dyDescent="0.25">
      <c r="A44" s="158" t="s">
        <v>14</v>
      </c>
      <c r="B44" s="158"/>
      <c r="C44" s="158"/>
      <c r="D44" s="96">
        <v>108</v>
      </c>
      <c r="F44" s="92"/>
      <c r="G44" s="92"/>
      <c r="H44" s="88" t="s">
        <v>2</v>
      </c>
      <c r="I44" s="94">
        <v>34</v>
      </c>
    </row>
    <row r="45" spans="1:9" s="88" customFormat="1" ht="19.5" customHeight="1" x14ac:dyDescent="0.25">
      <c r="A45" s="158" t="s">
        <v>0</v>
      </c>
      <c r="B45" s="158"/>
      <c r="C45" s="158"/>
      <c r="D45" s="96">
        <v>4</v>
      </c>
      <c r="F45" s="92"/>
      <c r="G45" s="92"/>
      <c r="H45" s="92"/>
      <c r="I45" s="92"/>
    </row>
    <row r="46" spans="1:9" s="88" customFormat="1" ht="19.5" customHeight="1" x14ac:dyDescent="0.25">
      <c r="A46" s="159"/>
      <c r="B46" s="159"/>
      <c r="C46" s="159"/>
      <c r="D46" s="95"/>
      <c r="F46" s="160" t="s">
        <v>77</v>
      </c>
      <c r="G46" s="160"/>
      <c r="H46" s="160"/>
      <c r="I46" s="160"/>
    </row>
    <row r="47" spans="1:9" s="88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8" t="s">
        <v>1</v>
      </c>
      <c r="I47" s="126">
        <v>93</v>
      </c>
    </row>
    <row r="48" spans="1:9" s="88" customFormat="1" ht="19.5" customHeight="1" x14ac:dyDescent="0.25">
      <c r="A48" s="158" t="s">
        <v>18</v>
      </c>
      <c r="B48" s="158"/>
      <c r="C48" s="158"/>
      <c r="D48" s="94">
        <v>102</v>
      </c>
      <c r="F48" s="92"/>
      <c r="G48" s="92"/>
      <c r="H48" s="88" t="s">
        <v>2</v>
      </c>
      <c r="I48" s="94">
        <v>41</v>
      </c>
    </row>
    <row r="49" spans="1:21" s="88" customFormat="1" ht="19.5" customHeight="1" x14ac:dyDescent="0.25">
      <c r="A49" s="158" t="s">
        <v>17</v>
      </c>
      <c r="B49" s="158"/>
      <c r="C49" s="158"/>
      <c r="D49" s="94">
        <v>118</v>
      </c>
      <c r="F49" s="92"/>
      <c r="G49" s="92"/>
      <c r="H49" s="92"/>
      <c r="I49" s="92"/>
    </row>
    <row r="50" spans="1:21" s="88" customFormat="1" ht="19.5" customHeight="1" x14ac:dyDescent="0.25">
      <c r="A50" s="158" t="s">
        <v>16</v>
      </c>
      <c r="B50" s="158"/>
      <c r="C50" s="158"/>
      <c r="D50" s="94">
        <v>82</v>
      </c>
      <c r="F50" s="170" t="s">
        <v>79</v>
      </c>
      <c r="G50" s="170"/>
      <c r="H50" s="170"/>
      <c r="I50" s="92"/>
    </row>
    <row r="51" spans="1:21" s="88" customFormat="1" ht="19.5" customHeight="1" x14ac:dyDescent="0.25">
      <c r="A51" s="158" t="s">
        <v>0</v>
      </c>
      <c r="B51" s="158"/>
      <c r="C51" s="158"/>
      <c r="D51" s="94">
        <v>7</v>
      </c>
      <c r="F51" s="92"/>
      <c r="G51" s="92"/>
      <c r="H51" s="88" t="s">
        <v>1</v>
      </c>
      <c r="I51" s="94">
        <v>30</v>
      </c>
    </row>
    <row r="52" spans="1:21" s="88" customFormat="1" ht="19.5" customHeight="1" x14ac:dyDescent="0.25">
      <c r="A52" s="159"/>
      <c r="B52" s="159"/>
      <c r="C52" s="159"/>
      <c r="D52" s="95"/>
      <c r="F52" s="92"/>
      <c r="G52" s="92"/>
      <c r="H52" s="88" t="s">
        <v>2</v>
      </c>
      <c r="I52" s="94">
        <v>134</v>
      </c>
    </row>
    <row r="53" spans="1:21" s="88" customFormat="1" ht="15.75" x14ac:dyDescent="0.25">
      <c r="A53" s="160" t="s">
        <v>24</v>
      </c>
      <c r="B53" s="160"/>
      <c r="C53" s="160"/>
      <c r="D53" s="160"/>
    </row>
    <row r="54" spans="1:21" s="88" customFormat="1" ht="19.5" customHeight="1" x14ac:dyDescent="0.2">
      <c r="A54" s="157" t="s">
        <v>67</v>
      </c>
      <c r="B54" s="157"/>
      <c r="C54" s="88" t="s">
        <v>1</v>
      </c>
      <c r="D54" s="94">
        <v>77</v>
      </c>
    </row>
    <row r="55" spans="1:21" s="88" customFormat="1" ht="19.5" customHeight="1" x14ac:dyDescent="0.2">
      <c r="C55" s="88" t="s">
        <v>2</v>
      </c>
      <c r="D55" s="94">
        <v>50</v>
      </c>
    </row>
    <row r="56" spans="1:21" s="88" customFormat="1" ht="19.5" customHeight="1" x14ac:dyDescent="0.2"/>
    <row r="57" spans="1:21" s="88" customFormat="1" ht="19.5" customHeight="1" x14ac:dyDescent="0.2">
      <c r="A57" s="169" t="s">
        <v>68</v>
      </c>
      <c r="B57" s="169"/>
      <c r="C57" s="88" t="s">
        <v>1</v>
      </c>
      <c r="D57" s="94">
        <v>86</v>
      </c>
    </row>
    <row r="58" spans="1:21" s="88" customFormat="1" ht="19.5" customHeight="1" x14ac:dyDescent="0.2">
      <c r="C58" s="88" t="s">
        <v>2</v>
      </c>
      <c r="D58" s="94">
        <v>44</v>
      </c>
      <c r="M58" s="159"/>
      <c r="N58" s="159"/>
      <c r="O58" s="159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57" t="s">
        <v>69</v>
      </c>
      <c r="B60" s="157"/>
      <c r="C60" s="88" t="s">
        <v>1</v>
      </c>
      <c r="D60" s="94">
        <v>81</v>
      </c>
    </row>
    <row r="61" spans="1:21" s="88" customFormat="1" ht="19.5" customHeight="1" x14ac:dyDescent="0.2">
      <c r="C61" s="88" t="s">
        <v>2</v>
      </c>
      <c r="D61" s="94">
        <v>48</v>
      </c>
    </row>
    <row r="62" spans="1:21" s="88" customFormat="1" ht="19.5" customHeight="1" x14ac:dyDescent="0.2"/>
    <row r="63" spans="1:21" s="88" customFormat="1" ht="19.5" customHeight="1" x14ac:dyDescent="0.2">
      <c r="A63" s="156" t="s">
        <v>70</v>
      </c>
      <c r="B63" s="156"/>
      <c r="C63" s="88" t="s">
        <v>1</v>
      </c>
      <c r="D63" s="94">
        <v>84</v>
      </c>
    </row>
    <row r="64" spans="1:21" s="88" customFormat="1" ht="19.5" customHeight="1" x14ac:dyDescent="0.2">
      <c r="C64" s="88" t="s">
        <v>2</v>
      </c>
      <c r="D64" s="94">
        <v>48</v>
      </c>
      <c r="M64" s="159"/>
      <c r="N64" s="159"/>
      <c r="O64" s="159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60" t="s">
        <v>25</v>
      </c>
      <c r="B66" s="160"/>
      <c r="C66" s="160"/>
      <c r="D66" s="160"/>
    </row>
    <row r="67" spans="1:21" s="88" customFormat="1" ht="19.5" customHeight="1" x14ac:dyDescent="0.2">
      <c r="A67" s="156" t="s">
        <v>71</v>
      </c>
      <c r="B67" s="156"/>
      <c r="C67" s="88" t="s">
        <v>1</v>
      </c>
      <c r="D67" s="94">
        <v>79</v>
      </c>
      <c r="M67" s="159"/>
      <c r="N67" s="159"/>
      <c r="O67" s="159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44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57" t="s">
        <v>72</v>
      </c>
      <c r="B70" s="157"/>
      <c r="C70" s="88" t="s">
        <v>1</v>
      </c>
      <c r="D70" s="94">
        <v>81</v>
      </c>
      <c r="M70" s="159"/>
      <c r="N70" s="159"/>
      <c r="O70" s="159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42</v>
      </c>
    </row>
    <row r="72" spans="1:21" s="88" customFormat="1" ht="19.5" customHeight="1" x14ac:dyDescent="0.2"/>
    <row r="73" spans="1:21" s="88" customFormat="1" ht="19.5" customHeight="1" x14ac:dyDescent="0.2">
      <c r="A73" s="157" t="s">
        <v>73</v>
      </c>
      <c r="B73" s="157"/>
      <c r="C73" s="88" t="s">
        <v>1</v>
      </c>
      <c r="D73" s="94">
        <v>78</v>
      </c>
    </row>
    <row r="74" spans="1:21" s="88" customFormat="1" ht="19.5" customHeight="1" x14ac:dyDescent="0.2">
      <c r="C74" s="88" t="s">
        <v>2</v>
      </c>
      <c r="D74" s="94">
        <v>44</v>
      </c>
    </row>
    <row r="75" spans="1:21" s="88" customFormat="1" ht="19.5" customHeight="1" x14ac:dyDescent="0.2"/>
    <row r="76" spans="1:21" s="88" customFormat="1" ht="19.5" customHeight="1" x14ac:dyDescent="0.2">
      <c r="A76" s="157" t="s">
        <v>74</v>
      </c>
      <c r="B76" s="157"/>
      <c r="C76" s="88" t="s">
        <v>1</v>
      </c>
      <c r="D76" s="94">
        <v>78</v>
      </c>
    </row>
    <row r="77" spans="1:21" s="88" customFormat="1" ht="19.5" customHeight="1" x14ac:dyDescent="0.2">
      <c r="C77" s="88" t="s">
        <v>2</v>
      </c>
      <c r="D77" s="94">
        <v>46</v>
      </c>
    </row>
  </sheetData>
  <mergeCells count="90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6:I46"/>
    <mergeCell ref="A47:D47"/>
    <mergeCell ref="F47:G47"/>
    <mergeCell ref="A35:C35"/>
    <mergeCell ref="A41:D41"/>
    <mergeCell ref="F36:H36"/>
    <mergeCell ref="F38:H38"/>
    <mergeCell ref="F42:I42"/>
    <mergeCell ref="A43:C43"/>
    <mergeCell ref="F43:G43"/>
    <mergeCell ref="A44:C44"/>
    <mergeCell ref="A45:C45"/>
    <mergeCell ref="A33:D33"/>
    <mergeCell ref="A34:C34"/>
    <mergeCell ref="F25:H25"/>
    <mergeCell ref="F29:H29"/>
    <mergeCell ref="F31:H31"/>
    <mergeCell ref="F28:H28"/>
    <mergeCell ref="F34:H34"/>
    <mergeCell ref="A31:C31"/>
    <mergeCell ref="A32:C32"/>
    <mergeCell ref="A29:C29"/>
    <mergeCell ref="A30:C30"/>
    <mergeCell ref="A26:C26"/>
    <mergeCell ref="A27:C27"/>
    <mergeCell ref="A28:D28"/>
    <mergeCell ref="A24:C24"/>
    <mergeCell ref="A25:C25"/>
    <mergeCell ref="F26:H26"/>
    <mergeCell ref="A22:C22"/>
    <mergeCell ref="F22:H22"/>
    <mergeCell ref="A23:D23"/>
    <mergeCell ref="A20:C20"/>
    <mergeCell ref="A21:C21"/>
    <mergeCell ref="F21:H21"/>
    <mergeCell ref="A18:C18"/>
    <mergeCell ref="F18:H18"/>
    <mergeCell ref="A19:C19"/>
    <mergeCell ref="A16:D16"/>
    <mergeCell ref="F16:I16"/>
    <mergeCell ref="A17:C17"/>
    <mergeCell ref="F17:H17"/>
    <mergeCell ref="A14:C14"/>
    <mergeCell ref="F14:H14"/>
    <mergeCell ref="A15:C15"/>
    <mergeCell ref="A12:C12"/>
    <mergeCell ref="F12:H12"/>
    <mergeCell ref="A13:C13"/>
    <mergeCell ref="F13:H13"/>
    <mergeCell ref="A10:C10"/>
    <mergeCell ref="F10:H10"/>
    <mergeCell ref="A11:C11"/>
    <mergeCell ref="F11:I11"/>
    <mergeCell ref="A9:C9"/>
    <mergeCell ref="F9:H9"/>
    <mergeCell ref="A6:C6"/>
    <mergeCell ref="F5:H5"/>
    <mergeCell ref="A7:C7"/>
    <mergeCell ref="F8:H8"/>
    <mergeCell ref="F6:H6"/>
    <mergeCell ref="A8:C8"/>
    <mergeCell ref="F7:H7"/>
    <mergeCell ref="A1:I1"/>
    <mergeCell ref="A3:D3"/>
    <mergeCell ref="A4:D4"/>
    <mergeCell ref="F4:I4"/>
    <mergeCell ref="A5:C5"/>
    <mergeCell ref="F3:H3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40" workbookViewId="0">
      <selection activeCell="D34" sqref="D34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89</v>
      </c>
      <c r="B3" s="164"/>
      <c r="C3" s="164"/>
      <c r="D3" s="164"/>
      <c r="E3" s="1"/>
      <c r="F3" s="164" t="s">
        <v>118</v>
      </c>
      <c r="G3" s="164"/>
      <c r="H3" s="164"/>
      <c r="I3" s="64">
        <v>267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94">
        <v>36</v>
      </c>
      <c r="F5" s="158" t="s">
        <v>61</v>
      </c>
      <c r="G5" s="158"/>
      <c r="H5" s="158"/>
      <c r="I5" s="94">
        <v>69</v>
      </c>
    </row>
    <row r="6" spans="1:9" ht="19.5" customHeight="1" x14ac:dyDescent="0.2">
      <c r="A6" s="161" t="s">
        <v>45</v>
      </c>
      <c r="B6" s="161"/>
      <c r="C6" s="161"/>
      <c r="D6" s="94">
        <v>224</v>
      </c>
      <c r="F6" s="158" t="s">
        <v>62</v>
      </c>
      <c r="G6" s="158"/>
      <c r="H6" s="158"/>
      <c r="I6" s="94">
        <v>39</v>
      </c>
    </row>
    <row r="7" spans="1:9" ht="19.5" customHeight="1" x14ac:dyDescent="0.2">
      <c r="A7" s="162" t="s">
        <v>46</v>
      </c>
      <c r="B7" s="162"/>
      <c r="C7" s="162"/>
      <c r="D7" s="94">
        <v>0</v>
      </c>
      <c r="F7" s="158" t="s">
        <v>9</v>
      </c>
      <c r="G7" s="158"/>
      <c r="H7" s="158"/>
      <c r="I7" s="94">
        <v>133</v>
      </c>
    </row>
    <row r="8" spans="1:9" ht="19.5" customHeight="1" x14ac:dyDescent="0.2">
      <c r="A8" s="166" t="s">
        <v>47</v>
      </c>
      <c r="B8" s="166"/>
      <c r="C8" s="166"/>
      <c r="D8" s="94">
        <v>0</v>
      </c>
      <c r="F8" s="158" t="s">
        <v>63</v>
      </c>
      <c r="G8" s="158"/>
      <c r="H8" s="158"/>
      <c r="I8" s="94">
        <v>175</v>
      </c>
    </row>
    <row r="9" spans="1:9" ht="19.5" customHeight="1" x14ac:dyDescent="0.2">
      <c r="A9" s="159" t="s">
        <v>48</v>
      </c>
      <c r="B9" s="159"/>
      <c r="C9" s="159"/>
      <c r="D9" s="94">
        <v>0</v>
      </c>
      <c r="F9" s="158" t="s">
        <v>0</v>
      </c>
      <c r="G9" s="158"/>
      <c r="H9" s="158"/>
      <c r="I9" s="94">
        <v>2</v>
      </c>
    </row>
    <row r="10" spans="1:9" ht="19.5" customHeight="1" x14ac:dyDescent="0.2">
      <c r="A10" s="165" t="s">
        <v>49</v>
      </c>
      <c r="B10" s="165"/>
      <c r="C10" s="165"/>
      <c r="D10" s="94">
        <v>0</v>
      </c>
      <c r="F10" s="159"/>
      <c r="G10" s="159"/>
      <c r="H10" s="159"/>
      <c r="I10" s="95"/>
    </row>
    <row r="11" spans="1:9" ht="19.5" customHeight="1" x14ac:dyDescent="0.25">
      <c r="A11" s="159" t="s">
        <v>50</v>
      </c>
      <c r="B11" s="159"/>
      <c r="C11" s="159"/>
      <c r="D11" s="94">
        <v>5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94">
        <v>0</v>
      </c>
      <c r="F12" s="158" t="s">
        <v>65</v>
      </c>
      <c r="G12" s="158"/>
      <c r="H12" s="158"/>
      <c r="I12" s="94">
        <v>51</v>
      </c>
    </row>
    <row r="13" spans="1:9" ht="19.5" customHeight="1" x14ac:dyDescent="0.2">
      <c r="A13" s="167" t="s">
        <v>52</v>
      </c>
      <c r="B13" s="167"/>
      <c r="C13" s="167"/>
      <c r="D13" s="94">
        <v>0</v>
      </c>
      <c r="F13" s="158" t="s">
        <v>66</v>
      </c>
      <c r="G13" s="158"/>
      <c r="H13" s="158"/>
      <c r="I13" s="94">
        <v>195</v>
      </c>
    </row>
    <row r="14" spans="1:9" ht="19.5" customHeight="1" x14ac:dyDescent="0.2">
      <c r="A14" s="159" t="s">
        <v>0</v>
      </c>
      <c r="B14" s="159"/>
      <c r="C14" s="159"/>
      <c r="D14" s="96">
        <v>0</v>
      </c>
      <c r="F14" s="158" t="s">
        <v>0</v>
      </c>
      <c r="G14" s="158"/>
      <c r="H14" s="158"/>
      <c r="I14" s="94">
        <v>0</v>
      </c>
    </row>
    <row r="15" spans="1:9" ht="19.5" customHeight="1" x14ac:dyDescent="0.2">
      <c r="A15" s="159"/>
      <c r="B15" s="159"/>
      <c r="C15" s="159"/>
      <c r="D15" s="9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94">
        <v>47</v>
      </c>
      <c r="F17" s="158" t="s">
        <v>11</v>
      </c>
      <c r="G17" s="158"/>
      <c r="H17" s="158"/>
      <c r="I17" s="94">
        <v>221</v>
      </c>
    </row>
    <row r="18" spans="1:9" ht="19.5" customHeight="1" x14ac:dyDescent="0.2">
      <c r="A18" s="159" t="s">
        <v>54</v>
      </c>
      <c r="B18" s="159"/>
      <c r="C18" s="159"/>
      <c r="D18" s="94">
        <v>203</v>
      </c>
      <c r="F18" s="158" t="s">
        <v>0</v>
      </c>
      <c r="G18" s="158"/>
      <c r="H18" s="158"/>
      <c r="I18" s="94">
        <v>1</v>
      </c>
    </row>
    <row r="19" spans="1:9" ht="19.5" customHeight="1" x14ac:dyDescent="0.2">
      <c r="A19" s="159" t="s">
        <v>55</v>
      </c>
      <c r="B19" s="159"/>
      <c r="C19" s="159"/>
      <c r="D19" s="94">
        <v>7</v>
      </c>
      <c r="F19" s="159"/>
      <c r="G19" s="159"/>
      <c r="H19" s="159"/>
      <c r="I19" s="95"/>
    </row>
    <row r="20" spans="1:9" ht="19.5" customHeight="1" x14ac:dyDescent="0.25">
      <c r="A20" s="159" t="s">
        <v>56</v>
      </c>
      <c r="B20" s="159"/>
      <c r="C20" s="159"/>
      <c r="D20" s="94">
        <v>3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96">
        <v>0</v>
      </c>
      <c r="F21" s="158" t="s">
        <v>13</v>
      </c>
      <c r="G21" s="158"/>
      <c r="H21" s="158"/>
      <c r="I21" s="94">
        <v>227</v>
      </c>
    </row>
    <row r="22" spans="1:9" ht="19.5" customHeight="1" x14ac:dyDescent="0.2">
      <c r="A22" s="159"/>
      <c r="B22" s="159"/>
      <c r="C22" s="159"/>
      <c r="D22" s="95"/>
      <c r="F22" s="158" t="s">
        <v>0</v>
      </c>
      <c r="G22" s="158"/>
      <c r="H22" s="158"/>
      <c r="I22" s="94">
        <v>6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95"/>
    </row>
    <row r="24" spans="1:9" ht="19.5" customHeight="1" x14ac:dyDescent="0.25">
      <c r="A24" s="159" t="s">
        <v>57</v>
      </c>
      <c r="B24" s="159"/>
      <c r="C24" s="159"/>
      <c r="D24" s="94">
        <v>51</v>
      </c>
      <c r="F24" s="8" t="s">
        <v>39</v>
      </c>
      <c r="G24" s="8"/>
      <c r="H24" s="8"/>
      <c r="I24" s="8"/>
    </row>
    <row r="25" spans="1:9" ht="19.5" customHeight="1" x14ac:dyDescent="0.2">
      <c r="A25" s="159" t="s">
        <v>58</v>
      </c>
      <c r="B25" s="159"/>
      <c r="C25" s="159"/>
      <c r="D25" s="94">
        <v>185</v>
      </c>
      <c r="F25" s="158" t="s">
        <v>40</v>
      </c>
      <c r="G25" s="158"/>
      <c r="H25" s="158"/>
      <c r="I25" s="94">
        <v>113</v>
      </c>
    </row>
    <row r="26" spans="1:9" ht="19.5" customHeight="1" x14ac:dyDescent="0.2">
      <c r="A26" s="159" t="s">
        <v>0</v>
      </c>
      <c r="B26" s="159"/>
      <c r="C26" s="159"/>
      <c r="D26" s="96">
        <v>2</v>
      </c>
      <c r="F26" s="158" t="s">
        <v>0</v>
      </c>
      <c r="G26" s="158"/>
      <c r="H26" s="158"/>
      <c r="I26" s="94">
        <v>0</v>
      </c>
    </row>
    <row r="27" spans="1:9" ht="19.5" customHeight="1" x14ac:dyDescent="0.25">
      <c r="A27" s="159"/>
      <c r="B27" s="159"/>
      <c r="C27" s="159"/>
      <c r="D27" s="95"/>
      <c r="F27" s="11"/>
      <c r="G27" s="11"/>
      <c r="H27" s="11"/>
      <c r="I27" s="11"/>
    </row>
    <row r="28" spans="1:9" ht="19.5" customHeight="1" x14ac:dyDescent="0.25">
      <c r="A28" s="160" t="s">
        <v>6</v>
      </c>
      <c r="B28" s="160"/>
      <c r="C28" s="160"/>
      <c r="D28" s="160"/>
      <c r="F28" s="8" t="s">
        <v>90</v>
      </c>
      <c r="G28" s="8"/>
      <c r="H28" s="8"/>
      <c r="I28" s="8"/>
    </row>
    <row r="29" spans="1:9" ht="19.5" customHeight="1" x14ac:dyDescent="0.2">
      <c r="A29" s="159" t="s">
        <v>59</v>
      </c>
      <c r="B29" s="159"/>
      <c r="C29" s="159"/>
      <c r="D29" s="94">
        <v>39</v>
      </c>
      <c r="F29" s="158" t="s">
        <v>0</v>
      </c>
      <c r="G29" s="158"/>
      <c r="H29" s="158"/>
      <c r="I29" s="94">
        <v>1</v>
      </c>
    </row>
    <row r="30" spans="1:9" ht="19.5" customHeight="1" x14ac:dyDescent="0.25">
      <c r="A30" s="159" t="s">
        <v>7</v>
      </c>
      <c r="B30" s="159"/>
      <c r="C30" s="159"/>
      <c r="D30" s="94">
        <v>203</v>
      </c>
      <c r="F30" s="11"/>
      <c r="G30" s="11"/>
      <c r="H30" s="11"/>
      <c r="I30" s="11"/>
    </row>
    <row r="31" spans="1:9" ht="19.5" customHeight="1" x14ac:dyDescent="0.2">
      <c r="A31" s="159" t="s">
        <v>0</v>
      </c>
      <c r="B31" s="159"/>
      <c r="C31" s="159"/>
      <c r="D31" s="96">
        <v>1</v>
      </c>
      <c r="F31" s="10"/>
      <c r="G31" s="10"/>
      <c r="H31" s="10"/>
      <c r="I31" s="95"/>
    </row>
    <row r="32" spans="1:9" ht="19.5" customHeight="1" x14ac:dyDescent="0.2">
      <c r="A32" s="159"/>
      <c r="B32" s="159"/>
      <c r="C32" s="159"/>
      <c r="D32" s="95"/>
      <c r="F32" s="22"/>
      <c r="G32" s="22"/>
      <c r="H32" s="22"/>
      <c r="I32" s="22"/>
    </row>
    <row r="33" spans="1:9" ht="19.5" customHeight="1" x14ac:dyDescent="0.25">
      <c r="A33" s="168" t="s">
        <v>8</v>
      </c>
      <c r="B33" s="168"/>
      <c r="C33" s="168"/>
      <c r="D33" s="168"/>
      <c r="F33" s="11"/>
      <c r="G33" s="11"/>
      <c r="H33" s="11"/>
      <c r="I33" s="11"/>
    </row>
    <row r="34" spans="1:9" ht="19.5" customHeight="1" x14ac:dyDescent="0.2">
      <c r="A34" s="159" t="s">
        <v>60</v>
      </c>
      <c r="B34" s="159"/>
      <c r="C34" s="159"/>
      <c r="D34" s="94">
        <v>208</v>
      </c>
      <c r="F34" s="10"/>
      <c r="G34" s="10"/>
      <c r="H34" s="10"/>
      <c r="I34" s="95"/>
    </row>
    <row r="35" spans="1:9" ht="19.5" customHeight="1" x14ac:dyDescent="0.2">
      <c r="A35" s="159" t="s">
        <v>0</v>
      </c>
      <c r="B35" s="159"/>
      <c r="C35" s="159"/>
      <c r="D35" s="96">
        <v>1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92" t="str">
        <f>A3</f>
        <v>PRECINCT:Mystic/Rathbun (WA Twp)</v>
      </c>
      <c r="B41" s="92"/>
      <c r="C41" s="92"/>
      <c r="D41" s="92"/>
      <c r="E41" s="1"/>
      <c r="F41" s="7"/>
      <c r="G41" s="7"/>
      <c r="H41" s="7"/>
      <c r="I41" s="7"/>
    </row>
    <row r="42" spans="1:9" s="88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8" customFormat="1" ht="19.5" customHeight="1" x14ac:dyDescent="0.2">
      <c r="A43" s="158" t="s">
        <v>15</v>
      </c>
      <c r="B43" s="158"/>
      <c r="C43" s="158"/>
      <c r="D43" s="94">
        <v>132</v>
      </c>
      <c r="F43" s="157" t="s">
        <v>75</v>
      </c>
      <c r="G43" s="157"/>
      <c r="H43" s="88" t="s">
        <v>1</v>
      </c>
      <c r="I43" s="94">
        <v>173</v>
      </c>
    </row>
    <row r="44" spans="1:9" s="88" customFormat="1" ht="19.5" customHeight="1" x14ac:dyDescent="0.25">
      <c r="A44" s="158" t="s">
        <v>14</v>
      </c>
      <c r="B44" s="158"/>
      <c r="C44" s="158"/>
      <c r="D44" s="96">
        <v>161</v>
      </c>
      <c r="F44" s="92"/>
      <c r="G44" s="92"/>
      <c r="H44" s="88" t="s">
        <v>2</v>
      </c>
      <c r="I44" s="94">
        <v>41</v>
      </c>
    </row>
    <row r="45" spans="1:9" s="88" customFormat="1" ht="19.5" customHeight="1" x14ac:dyDescent="0.25">
      <c r="A45" s="158" t="s">
        <v>0</v>
      </c>
      <c r="B45" s="158"/>
      <c r="C45" s="158"/>
      <c r="D45" s="96">
        <v>0</v>
      </c>
      <c r="F45" s="92"/>
      <c r="G45" s="92"/>
      <c r="H45" s="92"/>
      <c r="I45" s="92"/>
    </row>
    <row r="46" spans="1:9" s="88" customFormat="1" ht="19.5" customHeight="1" x14ac:dyDescent="0.25">
      <c r="A46" s="159"/>
      <c r="B46" s="159"/>
      <c r="C46" s="159"/>
      <c r="D46" s="95"/>
      <c r="F46" s="160" t="s">
        <v>77</v>
      </c>
      <c r="G46" s="160"/>
      <c r="H46" s="160"/>
      <c r="I46" s="160"/>
    </row>
    <row r="47" spans="1:9" s="88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8" t="s">
        <v>1</v>
      </c>
      <c r="I47" s="94">
        <v>134</v>
      </c>
    </row>
    <row r="48" spans="1:9" s="88" customFormat="1" ht="19.5" customHeight="1" x14ac:dyDescent="0.25">
      <c r="A48" s="158" t="s">
        <v>18</v>
      </c>
      <c r="B48" s="158"/>
      <c r="C48" s="158"/>
      <c r="D48" s="94">
        <v>113</v>
      </c>
      <c r="F48" s="92"/>
      <c r="G48" s="92"/>
      <c r="H48" s="88" t="s">
        <v>2</v>
      </c>
      <c r="I48" s="94">
        <v>50</v>
      </c>
    </row>
    <row r="49" spans="1:21" s="88" customFormat="1" ht="19.5" customHeight="1" x14ac:dyDescent="0.25">
      <c r="A49" s="158" t="s">
        <v>17</v>
      </c>
      <c r="B49" s="158"/>
      <c r="C49" s="158"/>
      <c r="D49" s="94">
        <v>144</v>
      </c>
      <c r="F49" s="92"/>
      <c r="G49" s="92"/>
      <c r="H49" s="92"/>
      <c r="I49" s="92"/>
    </row>
    <row r="50" spans="1:21" s="88" customFormat="1" ht="19.5" customHeight="1" x14ac:dyDescent="0.25">
      <c r="A50" s="158" t="s">
        <v>16</v>
      </c>
      <c r="B50" s="158"/>
      <c r="C50" s="158"/>
      <c r="D50" s="94">
        <v>96</v>
      </c>
      <c r="F50" s="170" t="s">
        <v>79</v>
      </c>
      <c r="G50" s="170"/>
      <c r="H50" s="170"/>
      <c r="I50" s="92"/>
    </row>
    <row r="51" spans="1:21" s="88" customFormat="1" ht="19.5" customHeight="1" x14ac:dyDescent="0.25">
      <c r="A51" s="158" t="s">
        <v>0</v>
      </c>
      <c r="B51" s="158"/>
      <c r="C51" s="158"/>
      <c r="D51" s="94">
        <v>2</v>
      </c>
      <c r="F51" s="92"/>
      <c r="G51" s="92"/>
      <c r="H51" s="88" t="s">
        <v>1</v>
      </c>
      <c r="I51" s="94">
        <v>59</v>
      </c>
    </row>
    <row r="52" spans="1:21" s="88" customFormat="1" ht="19.5" customHeight="1" x14ac:dyDescent="0.25">
      <c r="A52" s="159"/>
      <c r="B52" s="159"/>
      <c r="C52" s="159"/>
      <c r="D52" s="95"/>
      <c r="F52" s="92"/>
      <c r="G52" s="92"/>
      <c r="H52" s="88" t="s">
        <v>2</v>
      </c>
      <c r="I52" s="94">
        <v>162</v>
      </c>
    </row>
    <row r="53" spans="1:21" s="88" customFormat="1" ht="15.75" x14ac:dyDescent="0.25">
      <c r="A53" s="160" t="s">
        <v>24</v>
      </c>
      <c r="B53" s="160"/>
      <c r="C53" s="160"/>
      <c r="D53" s="160"/>
    </row>
    <row r="54" spans="1:21" s="88" customFormat="1" ht="19.5" customHeight="1" x14ac:dyDescent="0.2">
      <c r="A54" s="157" t="s">
        <v>67</v>
      </c>
      <c r="B54" s="157"/>
      <c r="C54" s="88" t="s">
        <v>1</v>
      </c>
      <c r="D54" s="94">
        <v>129</v>
      </c>
    </row>
    <row r="55" spans="1:21" s="88" customFormat="1" ht="19.5" customHeight="1" x14ac:dyDescent="0.2">
      <c r="C55" s="88" t="s">
        <v>2</v>
      </c>
      <c r="D55" s="94">
        <v>53</v>
      </c>
    </row>
    <row r="56" spans="1:21" s="88" customFormat="1" ht="19.5" customHeight="1" x14ac:dyDescent="0.2"/>
    <row r="57" spans="1:21" s="88" customFormat="1" ht="19.5" customHeight="1" x14ac:dyDescent="0.2">
      <c r="A57" s="169" t="s">
        <v>68</v>
      </c>
      <c r="B57" s="169"/>
      <c r="C57" s="88" t="s">
        <v>1</v>
      </c>
      <c r="D57" s="94">
        <v>126</v>
      </c>
    </row>
    <row r="58" spans="1:21" s="88" customFormat="1" ht="19.5" customHeight="1" x14ac:dyDescent="0.2">
      <c r="C58" s="88" t="s">
        <v>2</v>
      </c>
      <c r="D58" s="94">
        <v>53</v>
      </c>
      <c r="M58" s="159"/>
      <c r="N58" s="159"/>
      <c r="O58" s="159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57" t="s">
        <v>69</v>
      </c>
      <c r="B60" s="157"/>
      <c r="C60" s="88" t="s">
        <v>1</v>
      </c>
      <c r="D60" s="94">
        <v>126</v>
      </c>
    </row>
    <row r="61" spans="1:21" s="88" customFormat="1" ht="19.5" customHeight="1" x14ac:dyDescent="0.2">
      <c r="C61" s="88" t="s">
        <v>2</v>
      </c>
      <c r="D61" s="94">
        <v>55</v>
      </c>
    </row>
    <row r="62" spans="1:21" s="88" customFormat="1" ht="19.5" customHeight="1" x14ac:dyDescent="0.2"/>
    <row r="63" spans="1:21" s="88" customFormat="1" ht="19.5" customHeight="1" x14ac:dyDescent="0.2">
      <c r="A63" s="156" t="s">
        <v>70</v>
      </c>
      <c r="B63" s="156"/>
      <c r="C63" s="88" t="s">
        <v>1</v>
      </c>
      <c r="D63" s="94">
        <v>128</v>
      </c>
    </row>
    <row r="64" spans="1:21" s="88" customFormat="1" ht="19.5" customHeight="1" x14ac:dyDescent="0.2">
      <c r="C64" s="88" t="s">
        <v>2</v>
      </c>
      <c r="D64" s="94">
        <v>52</v>
      </c>
      <c r="M64" s="159"/>
      <c r="N64" s="159"/>
      <c r="O64" s="159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60" t="s">
        <v>25</v>
      </c>
      <c r="B66" s="160"/>
      <c r="C66" s="160"/>
      <c r="D66" s="160"/>
    </row>
    <row r="67" spans="1:21" s="88" customFormat="1" ht="19.5" customHeight="1" x14ac:dyDescent="0.2">
      <c r="A67" s="156" t="s">
        <v>71</v>
      </c>
      <c r="B67" s="156"/>
      <c r="C67" s="88" t="s">
        <v>1</v>
      </c>
      <c r="D67" s="94">
        <v>129</v>
      </c>
      <c r="M67" s="159"/>
      <c r="N67" s="159"/>
      <c r="O67" s="159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50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57" t="s">
        <v>72</v>
      </c>
      <c r="B70" s="157"/>
      <c r="C70" s="88" t="s">
        <v>1</v>
      </c>
      <c r="D70" s="94">
        <v>127</v>
      </c>
      <c r="M70" s="159"/>
      <c r="N70" s="159"/>
      <c r="O70" s="159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51</v>
      </c>
    </row>
    <row r="72" spans="1:21" s="88" customFormat="1" ht="19.5" customHeight="1" x14ac:dyDescent="0.2"/>
    <row r="73" spans="1:21" s="88" customFormat="1" ht="19.5" customHeight="1" x14ac:dyDescent="0.2">
      <c r="A73" s="157" t="s">
        <v>73</v>
      </c>
      <c r="B73" s="157"/>
      <c r="C73" s="88" t="s">
        <v>1</v>
      </c>
      <c r="D73" s="94">
        <v>128</v>
      </c>
    </row>
    <row r="74" spans="1:21" s="88" customFormat="1" ht="19.5" customHeight="1" x14ac:dyDescent="0.2">
      <c r="C74" s="88" t="s">
        <v>2</v>
      </c>
      <c r="D74" s="94">
        <v>46</v>
      </c>
    </row>
    <row r="75" spans="1:21" s="88" customFormat="1" ht="19.5" customHeight="1" x14ac:dyDescent="0.2"/>
    <row r="76" spans="1:21" s="88" customFormat="1" ht="19.5" customHeight="1" x14ac:dyDescent="0.2">
      <c r="A76" s="157" t="s">
        <v>74</v>
      </c>
      <c r="B76" s="157"/>
      <c r="C76" s="88" t="s">
        <v>1</v>
      </c>
      <c r="D76" s="94">
        <v>131</v>
      </c>
    </row>
    <row r="77" spans="1:21" s="88" customFormat="1" ht="19.5" customHeight="1" x14ac:dyDescent="0.2">
      <c r="C77" s="88" t="s">
        <v>2</v>
      </c>
      <c r="D77" s="94">
        <v>50</v>
      </c>
    </row>
  </sheetData>
  <mergeCells count="86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2:I42"/>
    <mergeCell ref="A43:C43"/>
    <mergeCell ref="F43:G43"/>
    <mergeCell ref="A44:C44"/>
    <mergeCell ref="A45:C45"/>
    <mergeCell ref="F46:I46"/>
    <mergeCell ref="A47:D47"/>
    <mergeCell ref="F47:G47"/>
    <mergeCell ref="A1:I1"/>
    <mergeCell ref="A3:D3"/>
    <mergeCell ref="A4:D4"/>
    <mergeCell ref="F4:I4"/>
    <mergeCell ref="A5:C5"/>
    <mergeCell ref="F6:H6"/>
    <mergeCell ref="F3:H3"/>
    <mergeCell ref="A8:C8"/>
    <mergeCell ref="F7:H7"/>
    <mergeCell ref="A9:C9"/>
    <mergeCell ref="F9:H9"/>
    <mergeCell ref="A6:C6"/>
    <mergeCell ref="F5:H5"/>
    <mergeCell ref="A7:C7"/>
    <mergeCell ref="F8:H8"/>
    <mergeCell ref="A12:C12"/>
    <mergeCell ref="F12:H12"/>
    <mergeCell ref="A13:C13"/>
    <mergeCell ref="F13:H13"/>
    <mergeCell ref="A10:C10"/>
    <mergeCell ref="F10:H10"/>
    <mergeCell ref="A11:C11"/>
    <mergeCell ref="F11:I11"/>
    <mergeCell ref="A16:D16"/>
    <mergeCell ref="F16:I16"/>
    <mergeCell ref="A17:C17"/>
    <mergeCell ref="F17:H17"/>
    <mergeCell ref="A14:C14"/>
    <mergeCell ref="F14:H14"/>
    <mergeCell ref="A15:C15"/>
    <mergeCell ref="A20:C20"/>
    <mergeCell ref="A21:C21"/>
    <mergeCell ref="A22:C22"/>
    <mergeCell ref="A18:C18"/>
    <mergeCell ref="F18:H18"/>
    <mergeCell ref="A19:C19"/>
    <mergeCell ref="F19:H19"/>
    <mergeCell ref="F21:H21"/>
    <mergeCell ref="F22:H22"/>
    <mergeCell ref="F26:H26"/>
    <mergeCell ref="F29:H29"/>
    <mergeCell ref="A35:C35"/>
    <mergeCell ref="A26:C26"/>
    <mergeCell ref="A27:C27"/>
    <mergeCell ref="A28:D28"/>
    <mergeCell ref="A32:C32"/>
    <mergeCell ref="A33:D33"/>
    <mergeCell ref="A34:C34"/>
    <mergeCell ref="A29:C29"/>
    <mergeCell ref="A30:C30"/>
    <mergeCell ref="A31:C31"/>
    <mergeCell ref="A23:D23"/>
    <mergeCell ref="F23:H23"/>
    <mergeCell ref="A24:C24"/>
    <mergeCell ref="A25:C25"/>
    <mergeCell ref="F25:H2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1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86</v>
      </c>
      <c r="B3" s="164"/>
      <c r="C3" s="164"/>
      <c r="D3" s="164"/>
      <c r="E3" s="1"/>
      <c r="F3" s="164" t="s">
        <v>118</v>
      </c>
      <c r="G3" s="164"/>
      <c r="H3" s="164"/>
      <c r="I3" s="64">
        <v>343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83">
        <v>48</v>
      </c>
      <c r="F5" s="158" t="s">
        <v>61</v>
      </c>
      <c r="G5" s="158"/>
      <c r="H5" s="158"/>
      <c r="I5" s="83">
        <v>157</v>
      </c>
    </row>
    <row r="6" spans="1:9" ht="19.5" customHeight="1" x14ac:dyDescent="0.2">
      <c r="A6" s="161" t="s">
        <v>45</v>
      </c>
      <c r="B6" s="161"/>
      <c r="C6" s="161"/>
      <c r="D6" s="83">
        <v>290</v>
      </c>
      <c r="F6" s="158" t="s">
        <v>62</v>
      </c>
      <c r="G6" s="158"/>
      <c r="H6" s="158"/>
      <c r="I6" s="83">
        <v>36</v>
      </c>
    </row>
    <row r="7" spans="1:9" ht="19.5" customHeight="1" x14ac:dyDescent="0.2">
      <c r="A7" s="162" t="s">
        <v>46</v>
      </c>
      <c r="B7" s="162"/>
      <c r="C7" s="162"/>
      <c r="D7" s="83">
        <v>0</v>
      </c>
      <c r="F7" s="158" t="s">
        <v>9</v>
      </c>
      <c r="G7" s="158"/>
      <c r="H7" s="158"/>
      <c r="I7" s="83">
        <v>152</v>
      </c>
    </row>
    <row r="8" spans="1:9" ht="19.5" customHeight="1" x14ac:dyDescent="0.2">
      <c r="A8" s="166" t="s">
        <v>47</v>
      </c>
      <c r="B8" s="166"/>
      <c r="C8" s="166"/>
      <c r="D8" s="83">
        <v>0</v>
      </c>
      <c r="F8" s="158" t="s">
        <v>63</v>
      </c>
      <c r="G8" s="158"/>
      <c r="H8" s="158"/>
      <c r="I8" s="83">
        <v>218</v>
      </c>
    </row>
    <row r="9" spans="1:9" ht="19.5" customHeight="1" x14ac:dyDescent="0.2">
      <c r="A9" s="159" t="s">
        <v>48</v>
      </c>
      <c r="B9" s="159"/>
      <c r="C9" s="159"/>
      <c r="D9" s="83">
        <v>1</v>
      </c>
      <c r="F9" s="158" t="s">
        <v>0</v>
      </c>
      <c r="G9" s="158"/>
      <c r="H9" s="158"/>
      <c r="I9" s="83">
        <v>1</v>
      </c>
    </row>
    <row r="10" spans="1:9" ht="19.5" customHeight="1" x14ac:dyDescent="0.2">
      <c r="A10" s="165" t="s">
        <v>49</v>
      </c>
      <c r="B10" s="165"/>
      <c r="C10" s="165"/>
      <c r="D10" s="83">
        <v>0</v>
      </c>
      <c r="F10" s="159"/>
      <c r="G10" s="159"/>
      <c r="H10" s="159"/>
      <c r="I10" s="81"/>
    </row>
    <row r="11" spans="1:9" ht="19.5" customHeight="1" x14ac:dyDescent="0.25">
      <c r="A11" s="159" t="s">
        <v>50</v>
      </c>
      <c r="B11" s="159"/>
      <c r="C11" s="159"/>
      <c r="D11" s="83">
        <v>3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83">
        <v>0</v>
      </c>
      <c r="F12" s="158" t="s">
        <v>65</v>
      </c>
      <c r="G12" s="158"/>
      <c r="H12" s="158"/>
      <c r="I12" s="83">
        <v>68</v>
      </c>
    </row>
    <row r="13" spans="1:9" ht="19.5" customHeight="1" x14ac:dyDescent="0.2">
      <c r="A13" s="167" t="s">
        <v>52</v>
      </c>
      <c r="B13" s="167"/>
      <c r="C13" s="167"/>
      <c r="D13" s="83">
        <v>0</v>
      </c>
      <c r="F13" s="158" t="s">
        <v>66</v>
      </c>
      <c r="G13" s="158"/>
      <c r="H13" s="158"/>
      <c r="I13" s="83">
        <v>253</v>
      </c>
    </row>
    <row r="14" spans="1:9" ht="19.5" customHeight="1" x14ac:dyDescent="0.2">
      <c r="A14" s="159" t="s">
        <v>0</v>
      </c>
      <c r="B14" s="159"/>
      <c r="C14" s="159"/>
      <c r="D14" s="82">
        <v>0</v>
      </c>
      <c r="F14" s="158" t="s">
        <v>0</v>
      </c>
      <c r="G14" s="158"/>
      <c r="H14" s="158"/>
      <c r="I14" s="83">
        <v>1</v>
      </c>
    </row>
    <row r="15" spans="1:9" ht="19.5" customHeight="1" x14ac:dyDescent="0.2">
      <c r="A15" s="159"/>
      <c r="B15" s="159"/>
      <c r="C15" s="159"/>
      <c r="D15" s="81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83">
        <v>66</v>
      </c>
      <c r="F17" s="158" t="s">
        <v>11</v>
      </c>
      <c r="G17" s="158"/>
      <c r="H17" s="158"/>
      <c r="I17" s="83">
        <v>310</v>
      </c>
    </row>
    <row r="18" spans="1:9" ht="19.5" customHeight="1" x14ac:dyDescent="0.2">
      <c r="A18" s="159" t="s">
        <v>54</v>
      </c>
      <c r="B18" s="159"/>
      <c r="C18" s="159"/>
      <c r="D18" s="83">
        <v>259</v>
      </c>
      <c r="F18" s="158" t="s">
        <v>0</v>
      </c>
      <c r="G18" s="158"/>
      <c r="H18" s="158"/>
      <c r="I18" s="83">
        <v>0</v>
      </c>
    </row>
    <row r="19" spans="1:9" ht="19.5" customHeight="1" x14ac:dyDescent="0.2">
      <c r="A19" s="159" t="s">
        <v>55</v>
      </c>
      <c r="B19" s="159"/>
      <c r="C19" s="159"/>
      <c r="D19" s="83">
        <v>9</v>
      </c>
      <c r="F19" s="159"/>
      <c r="G19" s="159"/>
      <c r="H19" s="159"/>
      <c r="I19" s="81"/>
    </row>
    <row r="20" spans="1:9" ht="19.5" customHeight="1" x14ac:dyDescent="0.25">
      <c r="A20" s="159" t="s">
        <v>56</v>
      </c>
      <c r="B20" s="159"/>
      <c r="C20" s="159"/>
      <c r="D20" s="83">
        <v>3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82">
        <v>1</v>
      </c>
      <c r="F21" s="4" t="s">
        <v>13</v>
      </c>
      <c r="G21" s="4"/>
      <c r="H21" s="4"/>
      <c r="I21" s="83">
        <v>294</v>
      </c>
    </row>
    <row r="22" spans="1:9" ht="19.5" customHeight="1" x14ac:dyDescent="0.2">
      <c r="A22" s="159"/>
      <c r="B22" s="159"/>
      <c r="C22" s="159"/>
      <c r="D22" s="81"/>
      <c r="F22" s="4" t="s">
        <v>0</v>
      </c>
      <c r="G22" s="4"/>
      <c r="H22" s="4"/>
      <c r="I22" s="82">
        <v>9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81"/>
    </row>
    <row r="24" spans="1:9" ht="19.5" customHeight="1" x14ac:dyDescent="0.25">
      <c r="A24" s="159" t="s">
        <v>57</v>
      </c>
      <c r="B24" s="159"/>
      <c r="C24" s="159"/>
      <c r="D24" s="83">
        <v>61</v>
      </c>
      <c r="F24" s="160" t="s">
        <v>41</v>
      </c>
      <c r="G24" s="160"/>
      <c r="H24" s="160"/>
      <c r="I24" s="160"/>
    </row>
    <row r="25" spans="1:9" ht="19.5" customHeight="1" x14ac:dyDescent="0.2">
      <c r="A25" s="159" t="s">
        <v>58</v>
      </c>
      <c r="B25" s="159"/>
      <c r="C25" s="159"/>
      <c r="D25" s="83">
        <v>249</v>
      </c>
      <c r="F25" s="159" t="s">
        <v>209</v>
      </c>
      <c r="G25" s="159"/>
      <c r="H25" s="159"/>
      <c r="I25" s="83">
        <v>73</v>
      </c>
    </row>
    <row r="26" spans="1:9" ht="19.5" customHeight="1" x14ac:dyDescent="0.2">
      <c r="A26" s="159" t="s">
        <v>0</v>
      </c>
      <c r="B26" s="159"/>
      <c r="C26" s="159"/>
      <c r="D26" s="82">
        <v>1</v>
      </c>
      <c r="F26" s="159" t="s">
        <v>87</v>
      </c>
      <c r="G26" s="159"/>
      <c r="H26" s="159"/>
      <c r="I26" s="83">
        <v>55</v>
      </c>
    </row>
    <row r="27" spans="1:9" ht="19.5" customHeight="1" x14ac:dyDescent="0.2">
      <c r="A27" s="159"/>
      <c r="B27" s="159"/>
      <c r="C27" s="159"/>
      <c r="D27" s="81"/>
      <c r="F27" s="159" t="s">
        <v>0</v>
      </c>
      <c r="G27" s="159"/>
      <c r="H27" s="159"/>
      <c r="I27" s="82">
        <v>0</v>
      </c>
    </row>
    <row r="28" spans="1:9" ht="19.5" customHeight="1" x14ac:dyDescent="0.25">
      <c r="A28" s="160" t="s">
        <v>6</v>
      </c>
      <c r="B28" s="160"/>
      <c r="C28" s="160"/>
      <c r="D28" s="160"/>
    </row>
    <row r="29" spans="1:9" ht="19.5" customHeight="1" x14ac:dyDescent="0.25">
      <c r="A29" s="159" t="s">
        <v>59</v>
      </c>
      <c r="B29" s="159"/>
      <c r="C29" s="159"/>
      <c r="D29" s="83">
        <v>49</v>
      </c>
      <c r="F29" s="8" t="s">
        <v>88</v>
      </c>
      <c r="G29" s="8"/>
      <c r="H29" s="8"/>
      <c r="I29" s="8"/>
    </row>
    <row r="30" spans="1:9" ht="19.5" customHeight="1" x14ac:dyDescent="0.2">
      <c r="A30" s="159" t="s">
        <v>7</v>
      </c>
      <c r="B30" s="159"/>
      <c r="C30" s="159"/>
      <c r="D30" s="83">
        <v>267</v>
      </c>
      <c r="F30" s="158" t="s">
        <v>0</v>
      </c>
      <c r="G30" s="158"/>
      <c r="H30" s="158"/>
      <c r="I30" s="83">
        <v>10</v>
      </c>
    </row>
    <row r="31" spans="1:9" ht="19.5" customHeight="1" x14ac:dyDescent="0.2">
      <c r="A31" s="159" t="s">
        <v>0</v>
      </c>
      <c r="B31" s="159"/>
      <c r="C31" s="159"/>
      <c r="D31" s="82">
        <v>1</v>
      </c>
    </row>
    <row r="32" spans="1:9" ht="19.5" customHeight="1" x14ac:dyDescent="0.2">
      <c r="A32" s="159"/>
      <c r="B32" s="159"/>
      <c r="C32" s="159"/>
      <c r="D32" s="81"/>
    </row>
    <row r="33" spans="1:9" ht="19.5" customHeight="1" x14ac:dyDescent="0.25">
      <c r="A33" s="168" t="s">
        <v>8</v>
      </c>
      <c r="B33" s="168"/>
      <c r="C33" s="168"/>
      <c r="D33" s="168"/>
    </row>
    <row r="34" spans="1:9" ht="19.5" customHeight="1" x14ac:dyDescent="0.2">
      <c r="A34" s="159" t="s">
        <v>60</v>
      </c>
      <c r="B34" s="159"/>
      <c r="C34" s="159"/>
      <c r="D34" s="83">
        <v>296</v>
      </c>
    </row>
    <row r="35" spans="1:9" ht="19.5" customHeight="1" x14ac:dyDescent="0.2">
      <c r="A35" s="159" t="s">
        <v>0</v>
      </c>
      <c r="B35" s="159"/>
      <c r="C35" s="159"/>
      <c r="D35" s="82">
        <v>0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Moulton (WS/WE Twp)</v>
      </c>
      <c r="B41" s="164"/>
      <c r="C41" s="164"/>
      <c r="D41" s="164"/>
      <c r="E41" s="1"/>
      <c r="F41" s="7"/>
      <c r="G41" s="7"/>
      <c r="H41" s="7"/>
      <c r="I41" s="7"/>
    </row>
    <row r="42" spans="1:9" s="80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0" customFormat="1" ht="19.5" customHeight="1" x14ac:dyDescent="0.2">
      <c r="A43" s="158" t="s">
        <v>15</v>
      </c>
      <c r="B43" s="158"/>
      <c r="C43" s="158"/>
      <c r="D43" s="83">
        <v>194</v>
      </c>
      <c r="F43" s="157" t="s">
        <v>75</v>
      </c>
      <c r="G43" s="157"/>
      <c r="H43" s="80" t="s">
        <v>1</v>
      </c>
      <c r="I43" s="83">
        <v>210</v>
      </c>
    </row>
    <row r="44" spans="1:9" s="80" customFormat="1" ht="19.5" customHeight="1" x14ac:dyDescent="0.25">
      <c r="A44" s="158" t="s">
        <v>14</v>
      </c>
      <c r="B44" s="158"/>
      <c r="C44" s="158"/>
      <c r="D44" s="82">
        <v>200</v>
      </c>
      <c r="F44" s="79"/>
      <c r="G44" s="79"/>
      <c r="H44" s="80" t="s">
        <v>2</v>
      </c>
      <c r="I44" s="83">
        <v>64</v>
      </c>
    </row>
    <row r="45" spans="1:9" s="80" customFormat="1" ht="19.5" customHeight="1" x14ac:dyDescent="0.25">
      <c r="A45" s="158" t="s">
        <v>0</v>
      </c>
      <c r="B45" s="158"/>
      <c r="C45" s="158"/>
      <c r="D45" s="82">
        <v>5</v>
      </c>
      <c r="F45" s="79"/>
      <c r="G45" s="79"/>
      <c r="H45" s="79"/>
      <c r="I45" s="79"/>
    </row>
    <row r="46" spans="1:9" s="80" customFormat="1" ht="19.5" customHeight="1" x14ac:dyDescent="0.25">
      <c r="A46" s="159"/>
      <c r="B46" s="159"/>
      <c r="C46" s="159"/>
      <c r="D46" s="81"/>
      <c r="F46" s="160" t="s">
        <v>77</v>
      </c>
      <c r="G46" s="160"/>
      <c r="H46" s="160"/>
      <c r="I46" s="160"/>
    </row>
    <row r="47" spans="1:9" s="80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166</v>
      </c>
    </row>
    <row r="48" spans="1:9" s="80" customFormat="1" ht="19.5" customHeight="1" x14ac:dyDescent="0.25">
      <c r="A48" s="158" t="s">
        <v>18</v>
      </c>
      <c r="B48" s="158"/>
      <c r="C48" s="158"/>
      <c r="D48" s="83">
        <v>229</v>
      </c>
      <c r="F48" s="79"/>
      <c r="G48" s="79"/>
      <c r="H48" s="80" t="s">
        <v>2</v>
      </c>
      <c r="I48" s="83">
        <v>83</v>
      </c>
    </row>
    <row r="49" spans="1:21" s="80" customFormat="1" ht="19.5" customHeight="1" x14ac:dyDescent="0.25">
      <c r="A49" s="158" t="s">
        <v>17</v>
      </c>
      <c r="B49" s="158"/>
      <c r="C49" s="158"/>
      <c r="D49" s="83">
        <v>186</v>
      </c>
      <c r="F49" s="79"/>
      <c r="G49" s="79"/>
      <c r="H49" s="79"/>
      <c r="I49" s="79"/>
    </row>
    <row r="50" spans="1:21" s="80" customFormat="1" ht="19.5" customHeight="1" x14ac:dyDescent="0.25">
      <c r="A50" s="158" t="s">
        <v>16</v>
      </c>
      <c r="B50" s="158"/>
      <c r="C50" s="158"/>
      <c r="D50" s="83">
        <v>149</v>
      </c>
      <c r="F50" s="170" t="s">
        <v>79</v>
      </c>
      <c r="G50" s="170"/>
      <c r="H50" s="170"/>
      <c r="I50" s="79"/>
    </row>
    <row r="51" spans="1:21" s="80" customFormat="1" ht="19.5" customHeight="1" x14ac:dyDescent="0.25">
      <c r="A51" s="158" t="s">
        <v>0</v>
      </c>
      <c r="B51" s="158"/>
      <c r="C51" s="158"/>
      <c r="D51" s="83">
        <v>3</v>
      </c>
      <c r="F51" s="79"/>
      <c r="G51" s="79"/>
      <c r="H51" s="80" t="s">
        <v>1</v>
      </c>
      <c r="I51" s="83">
        <v>48</v>
      </c>
    </row>
    <row r="52" spans="1:21" s="80" customFormat="1" ht="19.5" customHeight="1" x14ac:dyDescent="0.25">
      <c r="A52" s="159"/>
      <c r="B52" s="159"/>
      <c r="C52" s="159"/>
      <c r="D52" s="81"/>
      <c r="F52" s="79"/>
      <c r="G52" s="79"/>
      <c r="H52" s="80" t="s">
        <v>2</v>
      </c>
      <c r="I52" s="83">
        <v>244</v>
      </c>
    </row>
    <row r="53" spans="1:21" s="80" customFormat="1" ht="15.75" x14ac:dyDescent="0.25">
      <c r="A53" s="160" t="s">
        <v>24</v>
      </c>
      <c r="B53" s="160"/>
      <c r="C53" s="160"/>
      <c r="D53" s="160"/>
    </row>
    <row r="54" spans="1:21" s="80" customFormat="1" ht="19.5" customHeight="1" x14ac:dyDescent="0.2">
      <c r="A54" s="157" t="s">
        <v>67</v>
      </c>
      <c r="B54" s="157"/>
      <c r="C54" s="80" t="s">
        <v>1</v>
      </c>
      <c r="D54" s="83">
        <v>156</v>
      </c>
    </row>
    <row r="55" spans="1:21" s="80" customFormat="1" ht="19.5" customHeight="1" x14ac:dyDescent="0.2">
      <c r="C55" s="80" t="s">
        <v>2</v>
      </c>
      <c r="D55" s="83">
        <v>89</v>
      </c>
    </row>
    <row r="56" spans="1:21" s="80" customFormat="1" ht="19.5" customHeight="1" x14ac:dyDescent="0.2"/>
    <row r="57" spans="1:21" s="80" customFormat="1" ht="19.5" customHeight="1" x14ac:dyDescent="0.2">
      <c r="A57" s="169" t="s">
        <v>68</v>
      </c>
      <c r="B57" s="169"/>
      <c r="C57" s="80" t="s">
        <v>1</v>
      </c>
      <c r="D57" s="83">
        <v>152</v>
      </c>
    </row>
    <row r="58" spans="1:21" s="80" customFormat="1" ht="19.5" customHeight="1" x14ac:dyDescent="0.2">
      <c r="C58" s="80" t="s">
        <v>2</v>
      </c>
      <c r="D58" s="83">
        <v>86</v>
      </c>
      <c r="M58" s="159"/>
      <c r="N58" s="159"/>
      <c r="O58" s="159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57" t="s">
        <v>69</v>
      </c>
      <c r="B60" s="157"/>
      <c r="C60" s="80" t="s">
        <v>1</v>
      </c>
      <c r="D60" s="83">
        <v>156</v>
      </c>
    </row>
    <row r="61" spans="1:21" s="80" customFormat="1" ht="19.5" customHeight="1" x14ac:dyDescent="0.2">
      <c r="C61" s="80" t="s">
        <v>2</v>
      </c>
      <c r="D61" s="83">
        <v>84</v>
      </c>
    </row>
    <row r="62" spans="1:21" s="80" customFormat="1" ht="19.5" customHeight="1" x14ac:dyDescent="0.2"/>
    <row r="63" spans="1:21" s="80" customFormat="1" ht="19.5" customHeight="1" x14ac:dyDescent="0.2">
      <c r="A63" s="156" t="s">
        <v>70</v>
      </c>
      <c r="B63" s="156"/>
      <c r="C63" s="80" t="s">
        <v>1</v>
      </c>
      <c r="D63" s="83">
        <v>155</v>
      </c>
    </row>
    <row r="64" spans="1:21" s="80" customFormat="1" ht="19.5" customHeight="1" x14ac:dyDescent="0.2">
      <c r="C64" s="80" t="s">
        <v>2</v>
      </c>
      <c r="D64" s="83">
        <v>83</v>
      </c>
      <c r="M64" s="159"/>
      <c r="N64" s="159"/>
      <c r="O64" s="159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60" t="s">
        <v>25</v>
      </c>
      <c r="B66" s="160"/>
      <c r="C66" s="160"/>
      <c r="D66" s="160"/>
    </row>
    <row r="67" spans="1:21" s="80" customFormat="1" ht="19.5" customHeight="1" x14ac:dyDescent="0.2">
      <c r="A67" s="156" t="s">
        <v>71</v>
      </c>
      <c r="B67" s="156"/>
      <c r="C67" s="80" t="s">
        <v>1</v>
      </c>
      <c r="D67" s="83">
        <v>155</v>
      </c>
      <c r="M67" s="159"/>
      <c r="N67" s="159"/>
      <c r="O67" s="159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80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57" t="s">
        <v>72</v>
      </c>
      <c r="B70" s="157"/>
      <c r="C70" s="80" t="s">
        <v>1</v>
      </c>
      <c r="D70" s="83">
        <v>158</v>
      </c>
      <c r="M70" s="159"/>
      <c r="N70" s="159"/>
      <c r="O70" s="159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73</v>
      </c>
    </row>
    <row r="72" spans="1:21" s="80" customFormat="1" ht="19.5" customHeight="1" x14ac:dyDescent="0.2"/>
    <row r="73" spans="1:21" s="80" customFormat="1" ht="19.5" customHeight="1" x14ac:dyDescent="0.2">
      <c r="A73" s="157" t="s">
        <v>73</v>
      </c>
      <c r="B73" s="157"/>
      <c r="C73" s="80" t="s">
        <v>1</v>
      </c>
      <c r="D73" s="83">
        <v>161</v>
      </c>
    </row>
    <row r="74" spans="1:21" s="80" customFormat="1" ht="19.5" customHeight="1" x14ac:dyDescent="0.2">
      <c r="C74" s="80" t="s">
        <v>2</v>
      </c>
      <c r="D74" s="83">
        <v>70</v>
      </c>
    </row>
    <row r="75" spans="1:21" s="80" customFormat="1" ht="19.5" customHeight="1" x14ac:dyDescent="0.2"/>
    <row r="76" spans="1:21" s="80" customFormat="1" ht="19.5" customHeight="1" x14ac:dyDescent="0.2">
      <c r="A76" s="157" t="s">
        <v>74</v>
      </c>
      <c r="B76" s="157"/>
      <c r="C76" s="80" t="s">
        <v>1</v>
      </c>
      <c r="D76" s="83">
        <v>158</v>
      </c>
    </row>
    <row r="77" spans="1:21" s="80" customFormat="1" ht="19.5" customHeight="1" x14ac:dyDescent="0.2">
      <c r="C77" s="80" t="s">
        <v>2</v>
      </c>
      <c r="D77" s="83">
        <v>75</v>
      </c>
    </row>
  </sheetData>
  <mergeCells count="87">
    <mergeCell ref="A1:I1"/>
    <mergeCell ref="A3:D3"/>
    <mergeCell ref="A4:D4"/>
    <mergeCell ref="F4:I4"/>
    <mergeCell ref="A5:C5"/>
    <mergeCell ref="F5:H5"/>
    <mergeCell ref="F3:H3"/>
    <mergeCell ref="A8:C8"/>
    <mergeCell ref="F8:H8"/>
    <mergeCell ref="A9:C9"/>
    <mergeCell ref="F9:H9"/>
    <mergeCell ref="A6:C6"/>
    <mergeCell ref="F6:H6"/>
    <mergeCell ref="A7:C7"/>
    <mergeCell ref="F7:H7"/>
    <mergeCell ref="A12:C12"/>
    <mergeCell ref="F12:H12"/>
    <mergeCell ref="A13:C13"/>
    <mergeCell ref="F13:H13"/>
    <mergeCell ref="A10:C10"/>
    <mergeCell ref="F10:H10"/>
    <mergeCell ref="A11:C11"/>
    <mergeCell ref="F11:I11"/>
    <mergeCell ref="A16:D16"/>
    <mergeCell ref="F16:I16"/>
    <mergeCell ref="A17:C17"/>
    <mergeCell ref="F17:H17"/>
    <mergeCell ref="A14:C14"/>
    <mergeCell ref="F14:H14"/>
    <mergeCell ref="A15:C15"/>
    <mergeCell ref="A20:C20"/>
    <mergeCell ref="A21:C21"/>
    <mergeCell ref="A22:C22"/>
    <mergeCell ref="A18:C18"/>
    <mergeCell ref="F18:H18"/>
    <mergeCell ref="A19:C19"/>
    <mergeCell ref="F19:H19"/>
    <mergeCell ref="A25:C25"/>
    <mergeCell ref="F25:H25"/>
    <mergeCell ref="A26:C26"/>
    <mergeCell ref="F26:H26"/>
    <mergeCell ref="A23:D23"/>
    <mergeCell ref="F23:H23"/>
    <mergeCell ref="A24:C24"/>
    <mergeCell ref="F24:I24"/>
    <mergeCell ref="A30:C30"/>
    <mergeCell ref="A31:C31"/>
    <mergeCell ref="A32:C32"/>
    <mergeCell ref="A27:C27"/>
    <mergeCell ref="F27:H27"/>
    <mergeCell ref="F30:H30"/>
    <mergeCell ref="A28:D28"/>
    <mergeCell ref="A29:C29"/>
    <mergeCell ref="A33:D33"/>
    <mergeCell ref="A34:C34"/>
    <mergeCell ref="A35:C35"/>
    <mergeCell ref="A41:D41"/>
    <mergeCell ref="A42:D42"/>
    <mergeCell ref="A48:C48"/>
    <mergeCell ref="A49:C49"/>
    <mergeCell ref="A43:C43"/>
    <mergeCell ref="A44:C44"/>
    <mergeCell ref="A45:C45"/>
    <mergeCell ref="F50:H50"/>
    <mergeCell ref="A53:D53"/>
    <mergeCell ref="A54:B54"/>
    <mergeCell ref="A57:B57"/>
    <mergeCell ref="A50:C50"/>
    <mergeCell ref="A51:C51"/>
    <mergeCell ref="A52:C52"/>
    <mergeCell ref="F42:I42"/>
    <mergeCell ref="F43:G43"/>
    <mergeCell ref="F46:I46"/>
    <mergeCell ref="A47:D47"/>
    <mergeCell ref="F47:G47"/>
    <mergeCell ref="A46:C46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topLeftCell="A41" workbookViewId="0">
      <selection activeCell="H85" sqref="H85"/>
    </sheetView>
  </sheetViews>
  <sheetFormatPr defaultRowHeight="14.25" x14ac:dyDescent="0.2"/>
  <cols>
    <col min="1" max="1" width="10.7109375" style="14" customWidth="1"/>
    <col min="2" max="2" width="9.140625" style="14"/>
    <col min="3" max="3" width="14.5703125" style="14" customWidth="1"/>
    <col min="4" max="4" width="11.85546875" style="14" customWidth="1"/>
    <col min="5" max="5" width="3" style="14" customWidth="1"/>
    <col min="6" max="7" width="9.140625" style="14"/>
    <col min="8" max="8" width="15" style="14" customWidth="1"/>
    <col min="9" max="9" width="11.7109375" style="14" customWidth="1"/>
    <col min="10" max="16384" width="9.140625" style="14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171</v>
      </c>
      <c r="B3" s="164"/>
      <c r="C3" s="164"/>
      <c r="D3" s="164"/>
      <c r="E3" s="1"/>
      <c r="F3" s="164" t="s">
        <v>118</v>
      </c>
      <c r="G3" s="164"/>
      <c r="H3" s="164"/>
      <c r="I3" s="64">
        <v>1662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94">
        <v>726</v>
      </c>
      <c r="F5" s="158" t="s">
        <v>61</v>
      </c>
      <c r="G5" s="158"/>
      <c r="H5" s="158"/>
      <c r="I5" s="94">
        <v>836</v>
      </c>
    </row>
    <row r="6" spans="1:9" ht="19.5" customHeight="1" x14ac:dyDescent="0.2">
      <c r="A6" s="161" t="s">
        <v>45</v>
      </c>
      <c r="B6" s="161"/>
      <c r="C6" s="161"/>
      <c r="D6" s="94">
        <v>896</v>
      </c>
      <c r="F6" s="158" t="s">
        <v>62</v>
      </c>
      <c r="G6" s="158"/>
      <c r="H6" s="158"/>
      <c r="I6" s="94">
        <v>618</v>
      </c>
    </row>
    <row r="7" spans="1:9" ht="19.5" customHeight="1" x14ac:dyDescent="0.2">
      <c r="A7" s="162" t="s">
        <v>46</v>
      </c>
      <c r="B7" s="162"/>
      <c r="C7" s="162"/>
      <c r="D7" s="94">
        <v>0</v>
      </c>
      <c r="F7" s="158" t="s">
        <v>9</v>
      </c>
      <c r="G7" s="158"/>
      <c r="H7" s="158"/>
      <c r="I7" s="94">
        <v>650</v>
      </c>
    </row>
    <row r="8" spans="1:9" ht="19.5" customHeight="1" x14ac:dyDescent="0.2">
      <c r="A8" s="166" t="s">
        <v>47</v>
      </c>
      <c r="B8" s="166"/>
      <c r="C8" s="166"/>
      <c r="D8" s="94">
        <v>1</v>
      </c>
      <c r="F8" s="158" t="s">
        <v>63</v>
      </c>
      <c r="G8" s="158"/>
      <c r="H8" s="158"/>
      <c r="I8" s="94">
        <v>705</v>
      </c>
    </row>
    <row r="9" spans="1:9" ht="19.5" customHeight="1" x14ac:dyDescent="0.2">
      <c r="A9" s="159" t="s">
        <v>48</v>
      </c>
      <c r="B9" s="159"/>
      <c r="C9" s="159"/>
      <c r="D9" s="94">
        <v>1</v>
      </c>
      <c r="F9" s="158" t="s">
        <v>0</v>
      </c>
      <c r="G9" s="158"/>
      <c r="H9" s="158"/>
      <c r="I9" s="94">
        <v>2</v>
      </c>
    </row>
    <row r="10" spans="1:9" ht="19.5" customHeight="1" x14ac:dyDescent="0.2">
      <c r="A10" s="165" t="s">
        <v>49</v>
      </c>
      <c r="B10" s="165"/>
      <c r="C10" s="165"/>
      <c r="D10" s="94">
        <v>5</v>
      </c>
      <c r="F10" s="159"/>
      <c r="G10" s="159"/>
      <c r="H10" s="159"/>
      <c r="I10" s="95"/>
    </row>
    <row r="11" spans="1:9" ht="19.5" customHeight="1" x14ac:dyDescent="0.25">
      <c r="A11" s="159" t="s">
        <v>50</v>
      </c>
      <c r="B11" s="159"/>
      <c r="C11" s="159"/>
      <c r="D11" s="94">
        <v>15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94">
        <v>1</v>
      </c>
      <c r="F12" s="158" t="s">
        <v>65</v>
      </c>
      <c r="G12" s="158"/>
      <c r="H12" s="158"/>
      <c r="I12" s="94">
        <v>723</v>
      </c>
    </row>
    <row r="13" spans="1:9" ht="19.5" customHeight="1" x14ac:dyDescent="0.2">
      <c r="A13" s="167" t="s">
        <v>52</v>
      </c>
      <c r="B13" s="167"/>
      <c r="C13" s="167"/>
      <c r="D13" s="94">
        <v>2</v>
      </c>
      <c r="F13" s="158" t="s">
        <v>66</v>
      </c>
      <c r="G13" s="158"/>
      <c r="H13" s="158"/>
      <c r="I13" s="94">
        <v>805</v>
      </c>
    </row>
    <row r="14" spans="1:9" ht="19.5" customHeight="1" x14ac:dyDescent="0.2">
      <c r="A14" s="159" t="s">
        <v>0</v>
      </c>
      <c r="B14" s="159"/>
      <c r="C14" s="159"/>
      <c r="D14" s="96">
        <v>3</v>
      </c>
      <c r="F14" s="158" t="s">
        <v>0</v>
      </c>
      <c r="G14" s="158"/>
      <c r="H14" s="158"/>
      <c r="I14" s="94">
        <v>3</v>
      </c>
    </row>
    <row r="15" spans="1:9" ht="19.5" customHeight="1" x14ac:dyDescent="0.2">
      <c r="A15" s="159"/>
      <c r="B15" s="159"/>
      <c r="C15" s="159"/>
      <c r="D15" s="9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94">
        <v>703</v>
      </c>
      <c r="F17" s="158" t="s">
        <v>11</v>
      </c>
      <c r="G17" s="158"/>
      <c r="H17" s="158"/>
      <c r="I17" s="94">
        <v>1291</v>
      </c>
    </row>
    <row r="18" spans="1:9" ht="19.5" customHeight="1" x14ac:dyDescent="0.2">
      <c r="A18" s="159" t="s">
        <v>54</v>
      </c>
      <c r="B18" s="159"/>
      <c r="C18" s="159"/>
      <c r="D18" s="94">
        <v>843</v>
      </c>
      <c r="F18" s="158" t="s">
        <v>0</v>
      </c>
      <c r="G18" s="158"/>
      <c r="H18" s="158"/>
      <c r="I18" s="94">
        <v>10</v>
      </c>
    </row>
    <row r="19" spans="1:9" ht="19.5" customHeight="1" x14ac:dyDescent="0.2">
      <c r="A19" s="159" t="s">
        <v>55</v>
      </c>
      <c r="B19" s="159"/>
      <c r="C19" s="159"/>
      <c r="D19" s="94">
        <v>43</v>
      </c>
      <c r="F19" s="159"/>
      <c r="G19" s="159"/>
      <c r="H19" s="159"/>
      <c r="I19" s="95"/>
    </row>
    <row r="20" spans="1:9" ht="19.5" customHeight="1" x14ac:dyDescent="0.25">
      <c r="A20" s="159" t="s">
        <v>56</v>
      </c>
      <c r="B20" s="159"/>
      <c r="C20" s="159"/>
      <c r="D20" s="94">
        <v>19</v>
      </c>
      <c r="F20" s="13" t="s">
        <v>12</v>
      </c>
      <c r="G20" s="13"/>
      <c r="H20" s="13"/>
      <c r="I20" s="13"/>
    </row>
    <row r="21" spans="1:9" ht="19.5" customHeight="1" x14ac:dyDescent="0.2">
      <c r="A21" s="159" t="s">
        <v>0</v>
      </c>
      <c r="B21" s="159"/>
      <c r="C21" s="159"/>
      <c r="D21" s="96">
        <v>0</v>
      </c>
      <c r="F21" s="21" t="s">
        <v>13</v>
      </c>
      <c r="G21" s="21"/>
      <c r="H21" s="21"/>
      <c r="I21" s="94">
        <v>1310</v>
      </c>
    </row>
    <row r="22" spans="1:9" ht="19.5" customHeight="1" x14ac:dyDescent="0.2">
      <c r="A22" s="159"/>
      <c r="B22" s="159"/>
      <c r="C22" s="159"/>
      <c r="D22" s="95"/>
      <c r="F22" s="158" t="s">
        <v>0</v>
      </c>
      <c r="G22" s="158"/>
      <c r="H22" s="158"/>
      <c r="I22" s="96">
        <v>21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95"/>
    </row>
    <row r="24" spans="1:9" ht="19.5" customHeight="1" x14ac:dyDescent="0.25">
      <c r="A24" s="159" t="s">
        <v>57</v>
      </c>
      <c r="B24" s="159"/>
      <c r="C24" s="159"/>
      <c r="D24" s="94">
        <v>701</v>
      </c>
      <c r="F24" s="13" t="s">
        <v>33</v>
      </c>
      <c r="G24" s="13"/>
      <c r="H24" s="13"/>
      <c r="I24" s="13"/>
    </row>
    <row r="25" spans="1:9" ht="19.5" customHeight="1" x14ac:dyDescent="0.2">
      <c r="A25" s="159" t="s">
        <v>58</v>
      </c>
      <c r="B25" s="159"/>
      <c r="C25" s="159"/>
      <c r="D25" s="94">
        <v>817</v>
      </c>
      <c r="F25" s="158" t="s">
        <v>0</v>
      </c>
      <c r="G25" s="158"/>
      <c r="H25" s="158"/>
      <c r="I25" s="94">
        <v>10</v>
      </c>
    </row>
    <row r="26" spans="1:9" ht="19.5" customHeight="1" x14ac:dyDescent="0.2">
      <c r="A26" s="159" t="s">
        <v>0</v>
      </c>
      <c r="B26" s="159"/>
      <c r="C26" s="159"/>
      <c r="D26" s="96">
        <v>1</v>
      </c>
    </row>
    <row r="27" spans="1:9" ht="19.5" customHeight="1" x14ac:dyDescent="0.25">
      <c r="A27" s="159"/>
      <c r="B27" s="159"/>
      <c r="C27" s="159"/>
      <c r="D27" s="95"/>
      <c r="F27" s="13" t="s">
        <v>82</v>
      </c>
      <c r="G27" s="13"/>
      <c r="H27" s="13"/>
      <c r="I27" s="13"/>
    </row>
    <row r="28" spans="1:9" ht="19.5" customHeight="1" x14ac:dyDescent="0.25">
      <c r="A28" s="160" t="s">
        <v>6</v>
      </c>
      <c r="B28" s="160"/>
      <c r="C28" s="160"/>
      <c r="D28" s="160"/>
      <c r="F28" s="158" t="s">
        <v>0</v>
      </c>
      <c r="G28" s="158"/>
      <c r="H28" s="158"/>
      <c r="I28" s="94">
        <v>6</v>
      </c>
    </row>
    <row r="29" spans="1:9" ht="19.5" customHeight="1" x14ac:dyDescent="0.2">
      <c r="A29" s="159" t="s">
        <v>59</v>
      </c>
      <c r="B29" s="159"/>
      <c r="C29" s="159"/>
      <c r="D29" s="94">
        <v>678</v>
      </c>
    </row>
    <row r="30" spans="1:9" ht="19.5" customHeight="1" x14ac:dyDescent="0.25">
      <c r="A30" s="159" t="s">
        <v>7</v>
      </c>
      <c r="B30" s="159"/>
      <c r="C30" s="159"/>
      <c r="D30" s="94">
        <v>880</v>
      </c>
      <c r="F30" s="13" t="s">
        <v>34</v>
      </c>
      <c r="G30" s="13"/>
      <c r="H30" s="13"/>
      <c r="I30" s="13"/>
    </row>
    <row r="31" spans="1:9" ht="19.5" customHeight="1" x14ac:dyDescent="0.2">
      <c r="A31" s="159" t="s">
        <v>0</v>
      </c>
      <c r="B31" s="159"/>
      <c r="C31" s="159"/>
      <c r="D31" s="96">
        <v>0</v>
      </c>
      <c r="F31" s="158" t="s">
        <v>0</v>
      </c>
      <c r="G31" s="158"/>
      <c r="H31" s="158"/>
      <c r="I31" s="94">
        <v>2</v>
      </c>
    </row>
    <row r="32" spans="1:9" ht="19.5" customHeight="1" x14ac:dyDescent="0.2">
      <c r="A32" s="159"/>
      <c r="B32" s="159"/>
      <c r="C32" s="159"/>
      <c r="D32" s="95"/>
    </row>
    <row r="33" spans="1:9" ht="19.5" customHeight="1" x14ac:dyDescent="0.25">
      <c r="A33" s="168" t="s">
        <v>8</v>
      </c>
      <c r="B33" s="168"/>
      <c r="C33" s="168"/>
      <c r="D33" s="168"/>
      <c r="F33" s="13" t="s">
        <v>81</v>
      </c>
      <c r="G33" s="13"/>
      <c r="H33" s="13"/>
      <c r="I33" s="13"/>
    </row>
    <row r="34" spans="1:9" ht="19.5" customHeight="1" x14ac:dyDescent="0.2">
      <c r="A34" s="159" t="s">
        <v>60</v>
      </c>
      <c r="B34" s="159"/>
      <c r="C34" s="159"/>
      <c r="D34" s="94">
        <v>1092</v>
      </c>
      <c r="F34" s="158" t="s">
        <v>0</v>
      </c>
      <c r="G34" s="158"/>
      <c r="H34" s="158"/>
      <c r="I34" s="94">
        <v>1</v>
      </c>
    </row>
    <row r="35" spans="1:9" ht="19.5" customHeight="1" x14ac:dyDescent="0.2">
      <c r="A35" s="159" t="s">
        <v>0</v>
      </c>
      <c r="B35" s="159"/>
      <c r="C35" s="159"/>
      <c r="D35" s="96">
        <v>31</v>
      </c>
    </row>
    <row r="36" spans="1:9" ht="19.5" customHeight="1" x14ac:dyDescent="0.2">
      <c r="A36" s="15"/>
      <c r="B36" s="15"/>
      <c r="C36" s="15"/>
      <c r="D36" s="16"/>
    </row>
    <row r="37" spans="1:9" ht="19.5" customHeight="1" x14ac:dyDescent="0.2">
      <c r="A37" s="15"/>
      <c r="B37" s="15"/>
      <c r="C37" s="15"/>
      <c r="D37" s="16"/>
    </row>
    <row r="38" spans="1:9" ht="19.5" customHeight="1" x14ac:dyDescent="0.3">
      <c r="A38" s="15"/>
      <c r="B38" s="15"/>
      <c r="C38" s="15"/>
      <c r="D38" s="16"/>
      <c r="F38" s="18"/>
      <c r="G38" s="18"/>
      <c r="H38" s="18"/>
      <c r="I38" s="18"/>
    </row>
    <row r="39" spans="1:9" ht="20.25" x14ac:dyDescent="0.3">
      <c r="A39" s="23" t="str">
        <f>A1</f>
        <v>CALL IN SHEET FOR GENERAL ELECTION 11/3/2020</v>
      </c>
      <c r="B39" s="18"/>
      <c r="C39" s="18"/>
      <c r="D39" s="18"/>
      <c r="E39" s="18"/>
    </row>
    <row r="40" spans="1:9" ht="9.75" customHeight="1" x14ac:dyDescent="0.25">
      <c r="F40" s="19"/>
      <c r="G40" s="19"/>
      <c r="H40" s="19"/>
      <c r="I40" s="19"/>
    </row>
    <row r="41" spans="1:9" ht="18" x14ac:dyDescent="0.25">
      <c r="A41" s="164" t="str">
        <f>A3</f>
        <v>PRECINCT: Absentee #1</v>
      </c>
      <c r="B41" s="164"/>
      <c r="C41" s="164"/>
      <c r="D41" s="164"/>
      <c r="E41" s="1"/>
      <c r="F41" s="19"/>
      <c r="G41" s="19"/>
      <c r="H41" s="19"/>
      <c r="I41" s="19"/>
    </row>
    <row r="42" spans="1:9" ht="19.5" customHeight="1" x14ac:dyDescent="0.3">
      <c r="A42" s="15"/>
      <c r="B42" s="15"/>
      <c r="C42" s="15"/>
      <c r="D42" s="16"/>
      <c r="F42" s="18"/>
      <c r="G42" s="18"/>
      <c r="H42" s="18"/>
      <c r="I42" s="18"/>
    </row>
    <row r="43" spans="1:9" ht="19.5" customHeight="1" x14ac:dyDescent="0.25">
      <c r="A43" s="160" t="s">
        <v>29</v>
      </c>
      <c r="B43" s="160"/>
      <c r="C43" s="160"/>
      <c r="D43" s="160"/>
      <c r="F43" s="13" t="s">
        <v>95</v>
      </c>
      <c r="G43" s="13"/>
      <c r="H43" s="13"/>
      <c r="I43" s="13"/>
    </row>
    <row r="44" spans="1:9" ht="19.5" customHeight="1" x14ac:dyDescent="0.2">
      <c r="A44" s="159" t="s">
        <v>30</v>
      </c>
      <c r="B44" s="159"/>
      <c r="C44" s="159"/>
      <c r="D44" s="94">
        <v>35</v>
      </c>
      <c r="F44" s="158" t="s">
        <v>0</v>
      </c>
      <c r="G44" s="158"/>
      <c r="H44" s="158"/>
      <c r="I44" s="94">
        <v>0</v>
      </c>
    </row>
    <row r="45" spans="1:9" ht="19.5" customHeight="1" x14ac:dyDescent="0.2">
      <c r="A45" s="159" t="s">
        <v>84</v>
      </c>
      <c r="B45" s="159"/>
      <c r="C45" s="159"/>
      <c r="D45" s="94">
        <v>32</v>
      </c>
      <c r="F45" s="10"/>
      <c r="G45" s="10"/>
      <c r="H45" s="10"/>
      <c r="I45" s="95"/>
    </row>
    <row r="46" spans="1:9" ht="19.5" customHeight="1" x14ac:dyDescent="0.25">
      <c r="A46" s="159" t="s">
        <v>0</v>
      </c>
      <c r="B46" s="159"/>
      <c r="C46" s="159"/>
      <c r="D46" s="96">
        <v>0</v>
      </c>
      <c r="F46" s="13" t="s">
        <v>96</v>
      </c>
      <c r="G46" s="13"/>
      <c r="H46" s="13"/>
      <c r="I46" s="13"/>
    </row>
    <row r="47" spans="1:9" ht="19.5" customHeight="1" x14ac:dyDescent="0.2">
      <c r="A47" s="15"/>
      <c r="B47" s="15"/>
      <c r="C47" s="15"/>
      <c r="D47" s="16"/>
      <c r="F47" s="158" t="s">
        <v>97</v>
      </c>
      <c r="G47" s="158"/>
      <c r="H47" s="158"/>
      <c r="I47" s="94">
        <v>14</v>
      </c>
    </row>
    <row r="48" spans="1:9" ht="19.5" customHeight="1" x14ac:dyDescent="0.25">
      <c r="A48" s="13" t="s">
        <v>35</v>
      </c>
      <c r="B48" s="13"/>
      <c r="C48" s="13"/>
      <c r="D48" s="13"/>
      <c r="F48" s="158" t="s">
        <v>0</v>
      </c>
      <c r="G48" s="158"/>
      <c r="H48" s="158"/>
      <c r="I48" s="94">
        <v>0</v>
      </c>
    </row>
    <row r="49" spans="1:9" ht="19.5" customHeight="1" x14ac:dyDescent="0.3">
      <c r="A49" s="21" t="s">
        <v>0</v>
      </c>
      <c r="B49" s="21"/>
      <c r="C49" s="21"/>
      <c r="D49" s="94">
        <v>4</v>
      </c>
      <c r="F49" s="18"/>
      <c r="G49" s="18"/>
      <c r="H49" s="18"/>
      <c r="I49" s="18"/>
    </row>
    <row r="50" spans="1:9" ht="19.5" customHeight="1" x14ac:dyDescent="0.25">
      <c r="A50" s="15"/>
      <c r="B50" s="15"/>
      <c r="C50" s="15"/>
      <c r="D50" s="16"/>
      <c r="F50" s="13" t="s">
        <v>31</v>
      </c>
      <c r="G50" s="13"/>
      <c r="H50" s="13"/>
      <c r="I50" s="13"/>
    </row>
    <row r="51" spans="1:9" ht="19.5" customHeight="1" x14ac:dyDescent="0.25">
      <c r="A51" s="160" t="s">
        <v>41</v>
      </c>
      <c r="B51" s="160"/>
      <c r="C51" s="160"/>
      <c r="D51" s="160"/>
      <c r="F51" s="158" t="s">
        <v>32</v>
      </c>
      <c r="G51" s="158"/>
      <c r="H51" s="158"/>
      <c r="I51" s="94">
        <v>38</v>
      </c>
    </row>
    <row r="52" spans="1:9" ht="19.5" customHeight="1" x14ac:dyDescent="0.2">
      <c r="A52" s="159" t="s">
        <v>209</v>
      </c>
      <c r="B52" s="159"/>
      <c r="C52" s="159"/>
      <c r="D52" s="94">
        <v>24</v>
      </c>
      <c r="F52" s="158" t="s">
        <v>42</v>
      </c>
      <c r="G52" s="158"/>
      <c r="H52" s="158"/>
      <c r="I52" s="94">
        <v>41</v>
      </c>
    </row>
    <row r="53" spans="1:9" ht="19.5" customHeight="1" x14ac:dyDescent="0.2">
      <c r="A53" s="159" t="s">
        <v>87</v>
      </c>
      <c r="B53" s="159"/>
      <c r="C53" s="159"/>
      <c r="D53" s="94">
        <v>22</v>
      </c>
      <c r="F53" s="158" t="s">
        <v>0</v>
      </c>
      <c r="G53" s="158"/>
      <c r="H53" s="158"/>
      <c r="I53" s="94">
        <v>0</v>
      </c>
    </row>
    <row r="54" spans="1:9" ht="19.5" customHeight="1" x14ac:dyDescent="0.3">
      <c r="A54" s="159" t="s">
        <v>0</v>
      </c>
      <c r="B54" s="159"/>
      <c r="C54" s="159"/>
      <c r="D54" s="96">
        <v>1</v>
      </c>
      <c r="F54" s="18"/>
      <c r="G54" s="18"/>
      <c r="H54" s="18"/>
      <c r="I54" s="18"/>
    </row>
    <row r="55" spans="1:9" ht="19.5" customHeight="1" x14ac:dyDescent="0.25">
      <c r="F55" s="13" t="s">
        <v>37</v>
      </c>
      <c r="G55" s="13"/>
      <c r="H55" s="13"/>
      <c r="I55" s="27"/>
    </row>
    <row r="56" spans="1:9" ht="19.5" customHeight="1" x14ac:dyDescent="0.25">
      <c r="A56" s="13" t="s">
        <v>88</v>
      </c>
      <c r="B56" s="13"/>
      <c r="C56" s="13"/>
      <c r="D56" s="13"/>
      <c r="F56" s="159" t="s">
        <v>38</v>
      </c>
      <c r="G56" s="159"/>
      <c r="H56" s="159"/>
      <c r="I56" s="96">
        <v>13</v>
      </c>
    </row>
    <row r="57" spans="1:9" ht="19.5" customHeight="1" x14ac:dyDescent="0.2">
      <c r="A57" s="158" t="s">
        <v>0</v>
      </c>
      <c r="B57" s="158"/>
      <c r="C57" s="158"/>
      <c r="D57" s="94">
        <v>4</v>
      </c>
      <c r="F57" s="159" t="s">
        <v>101</v>
      </c>
      <c r="G57" s="159"/>
      <c r="H57" s="159"/>
      <c r="I57" s="96">
        <v>17</v>
      </c>
    </row>
    <row r="58" spans="1:9" ht="19.5" customHeight="1" x14ac:dyDescent="0.2">
      <c r="A58" s="15"/>
      <c r="B58" s="15"/>
      <c r="C58" s="15"/>
      <c r="D58" s="16"/>
      <c r="F58" s="159" t="s">
        <v>0</v>
      </c>
      <c r="G58" s="159"/>
      <c r="H58" s="159"/>
      <c r="I58" s="96">
        <v>0</v>
      </c>
    </row>
    <row r="59" spans="1:9" ht="19.5" customHeight="1" x14ac:dyDescent="0.25">
      <c r="A59" s="13" t="s">
        <v>39</v>
      </c>
      <c r="B59" s="13"/>
      <c r="C59" s="13"/>
      <c r="D59" s="13"/>
      <c r="F59" s="15"/>
      <c r="G59" s="15"/>
      <c r="H59" s="15"/>
      <c r="I59" s="16"/>
    </row>
    <row r="60" spans="1:9" ht="19.5" customHeight="1" x14ac:dyDescent="0.25">
      <c r="A60" s="158" t="s">
        <v>40</v>
      </c>
      <c r="B60" s="158"/>
      <c r="C60" s="158"/>
      <c r="D60" s="94">
        <v>40</v>
      </c>
      <c r="F60" s="13" t="s">
        <v>103</v>
      </c>
      <c r="G60" s="13"/>
      <c r="H60" s="13"/>
      <c r="I60" s="11"/>
    </row>
    <row r="61" spans="1:9" ht="19.5" customHeight="1" x14ac:dyDescent="0.2">
      <c r="A61" s="158" t="s">
        <v>0</v>
      </c>
      <c r="B61" s="158"/>
      <c r="C61" s="158"/>
      <c r="D61" s="94">
        <v>2</v>
      </c>
      <c r="F61" s="159" t="s">
        <v>102</v>
      </c>
      <c r="G61" s="159"/>
      <c r="H61" s="159"/>
      <c r="I61" s="94">
        <v>18</v>
      </c>
    </row>
    <row r="62" spans="1:9" ht="19.5" customHeight="1" x14ac:dyDescent="0.25">
      <c r="A62" s="11"/>
      <c r="B62" s="11"/>
      <c r="C62" s="11"/>
      <c r="D62" s="11"/>
      <c r="F62" s="159" t="s">
        <v>0</v>
      </c>
      <c r="G62" s="159"/>
      <c r="H62" s="159"/>
      <c r="I62" s="96">
        <v>0</v>
      </c>
    </row>
    <row r="63" spans="1:9" ht="19.5" customHeight="1" x14ac:dyDescent="0.25">
      <c r="A63" s="13" t="s">
        <v>90</v>
      </c>
      <c r="B63" s="13"/>
      <c r="C63" s="13"/>
      <c r="D63" s="13"/>
      <c r="F63" s="15"/>
      <c r="G63" s="15"/>
      <c r="H63" s="15"/>
      <c r="I63" s="16"/>
    </row>
    <row r="64" spans="1:9" ht="19.5" customHeight="1" x14ac:dyDescent="0.25">
      <c r="A64" s="158" t="s">
        <v>0</v>
      </c>
      <c r="B64" s="158"/>
      <c r="C64" s="158"/>
      <c r="D64" s="94">
        <v>4</v>
      </c>
      <c r="F64" s="13" t="s">
        <v>104</v>
      </c>
      <c r="G64" s="13"/>
      <c r="H64" s="13"/>
      <c r="I64" s="11"/>
    </row>
    <row r="65" spans="1:9" ht="19.5" customHeight="1" x14ac:dyDescent="0.2">
      <c r="A65" s="15"/>
      <c r="B65" s="15"/>
      <c r="C65" s="15"/>
      <c r="D65" s="16"/>
      <c r="F65" s="159" t="s">
        <v>105</v>
      </c>
      <c r="G65" s="159"/>
      <c r="H65" s="159"/>
      <c r="I65" s="94">
        <v>19</v>
      </c>
    </row>
    <row r="66" spans="1:9" ht="19.5" customHeight="1" x14ac:dyDescent="0.25">
      <c r="A66" s="160" t="s">
        <v>20</v>
      </c>
      <c r="B66" s="160"/>
      <c r="C66" s="160"/>
      <c r="D66" s="160"/>
      <c r="F66" s="159" t="s">
        <v>0</v>
      </c>
      <c r="G66" s="159"/>
      <c r="H66" s="159"/>
      <c r="I66" s="96">
        <v>0</v>
      </c>
    </row>
    <row r="67" spans="1:9" ht="19.5" customHeight="1" x14ac:dyDescent="0.3">
      <c r="A67" s="159" t="s">
        <v>21</v>
      </c>
      <c r="B67" s="159"/>
      <c r="C67" s="159"/>
      <c r="D67" s="94">
        <v>55</v>
      </c>
      <c r="F67" s="18"/>
      <c r="G67" s="18"/>
      <c r="H67" s="18"/>
      <c r="I67" s="18"/>
    </row>
    <row r="68" spans="1:9" ht="19.5" customHeight="1" x14ac:dyDescent="0.25">
      <c r="A68" s="159" t="s">
        <v>0</v>
      </c>
      <c r="B68" s="159"/>
      <c r="C68" s="159"/>
      <c r="D68" s="96">
        <v>1</v>
      </c>
      <c r="F68" s="160" t="s">
        <v>36</v>
      </c>
      <c r="G68" s="160"/>
      <c r="H68" s="160"/>
      <c r="I68" s="160"/>
    </row>
    <row r="69" spans="1:9" ht="19.5" customHeight="1" x14ac:dyDescent="0.2">
      <c r="F69" s="159" t="s">
        <v>99</v>
      </c>
      <c r="G69" s="159"/>
      <c r="H69" s="159"/>
      <c r="I69" s="94">
        <v>27</v>
      </c>
    </row>
    <row r="70" spans="1:9" ht="19.5" customHeight="1" x14ac:dyDescent="0.25">
      <c r="A70" s="13" t="s">
        <v>92</v>
      </c>
      <c r="B70" s="13"/>
      <c r="C70" s="13"/>
      <c r="D70" s="13"/>
      <c r="F70" s="159" t="s">
        <v>0</v>
      </c>
      <c r="G70" s="159"/>
      <c r="H70" s="159"/>
      <c r="I70" s="96">
        <v>2</v>
      </c>
    </row>
    <row r="71" spans="1:9" ht="19.5" customHeight="1" x14ac:dyDescent="0.2">
      <c r="A71" s="159" t="s">
        <v>93</v>
      </c>
      <c r="B71" s="159"/>
      <c r="C71" s="159"/>
      <c r="D71" s="94">
        <v>14</v>
      </c>
      <c r="F71" s="15"/>
      <c r="G71" s="15"/>
      <c r="H71" s="15"/>
      <c r="I71" s="16"/>
    </row>
    <row r="72" spans="1:9" ht="19.5" customHeight="1" x14ac:dyDescent="0.25">
      <c r="A72" s="159" t="s">
        <v>0</v>
      </c>
      <c r="B72" s="159"/>
      <c r="C72" s="159"/>
      <c r="D72" s="96">
        <v>0</v>
      </c>
      <c r="F72" s="13" t="s">
        <v>100</v>
      </c>
      <c r="G72" s="13"/>
      <c r="H72" s="13"/>
      <c r="I72" s="11"/>
    </row>
    <row r="73" spans="1:9" ht="19.5" customHeight="1" x14ac:dyDescent="0.2">
      <c r="A73" s="15"/>
      <c r="B73" s="15"/>
      <c r="C73" s="15"/>
      <c r="D73" s="16"/>
      <c r="F73" s="159" t="s">
        <v>0</v>
      </c>
      <c r="G73" s="159"/>
      <c r="H73" s="159"/>
      <c r="I73" s="94">
        <v>2</v>
      </c>
    </row>
    <row r="74" spans="1:9" ht="19.5" customHeight="1" x14ac:dyDescent="0.3">
      <c r="A74" s="15"/>
      <c r="B74" s="15"/>
      <c r="C74" s="15"/>
      <c r="D74" s="16"/>
      <c r="F74" s="18"/>
      <c r="G74" s="18"/>
      <c r="H74" s="18"/>
      <c r="I74" s="18"/>
    </row>
    <row r="75" spans="1:9" ht="19.5" customHeight="1" x14ac:dyDescent="0.3">
      <c r="A75" s="15"/>
      <c r="B75" s="15"/>
      <c r="C75" s="15"/>
      <c r="D75" s="16"/>
      <c r="F75" s="18"/>
      <c r="G75" s="18"/>
      <c r="H75" s="18"/>
      <c r="I75" s="18"/>
    </row>
    <row r="76" spans="1:9" ht="19.5" customHeight="1" x14ac:dyDescent="0.3">
      <c r="A76" s="15"/>
      <c r="B76" s="15"/>
      <c r="C76" s="15"/>
      <c r="D76" s="16"/>
      <c r="F76" s="18"/>
      <c r="G76" s="18"/>
      <c r="H76" s="18"/>
      <c r="I76" s="18"/>
    </row>
    <row r="77" spans="1:9" ht="19.5" customHeight="1" x14ac:dyDescent="0.3">
      <c r="A77" s="28" t="str">
        <f>A1</f>
        <v>CALL IN SHEET FOR GENERAL ELECTION 11/3/2020</v>
      </c>
      <c r="B77" s="15"/>
      <c r="C77" s="15"/>
      <c r="D77" s="16"/>
      <c r="F77" s="18"/>
      <c r="G77" s="18"/>
      <c r="H77" s="18"/>
      <c r="I77" s="18"/>
    </row>
    <row r="78" spans="1:9" ht="8.25" customHeight="1" x14ac:dyDescent="0.3">
      <c r="A78" s="15"/>
      <c r="B78" s="15"/>
      <c r="C78" s="15"/>
      <c r="D78" s="16"/>
      <c r="F78" s="18"/>
      <c r="G78" s="18"/>
      <c r="H78" s="18"/>
      <c r="I78" s="18"/>
    </row>
    <row r="79" spans="1:9" ht="19.5" customHeight="1" x14ac:dyDescent="0.3">
      <c r="A79" s="164" t="str">
        <f>A41</f>
        <v>PRECINCT: Absentee #1</v>
      </c>
      <c r="B79" s="164"/>
      <c r="C79" s="164"/>
      <c r="D79" s="164"/>
      <c r="F79" s="18"/>
      <c r="G79" s="18"/>
      <c r="H79" s="18"/>
      <c r="I79" s="18"/>
    </row>
    <row r="80" spans="1:9" ht="19.5" customHeight="1" x14ac:dyDescent="0.3">
      <c r="A80" s="15"/>
      <c r="B80" s="15"/>
      <c r="C80" s="15"/>
      <c r="D80" s="16"/>
      <c r="F80" s="18"/>
      <c r="G80" s="18"/>
      <c r="H80" s="18"/>
      <c r="I80" s="18"/>
    </row>
    <row r="81" spans="1:9" ht="19.5" customHeight="1" x14ac:dyDescent="0.3">
      <c r="A81" s="13" t="s">
        <v>107</v>
      </c>
      <c r="B81" s="13"/>
      <c r="C81" s="13"/>
      <c r="D81" s="13"/>
      <c r="F81" s="18"/>
      <c r="G81" s="18"/>
      <c r="H81" s="18"/>
      <c r="I81" s="18"/>
    </row>
    <row r="82" spans="1:9" ht="19.5" customHeight="1" x14ac:dyDescent="0.3">
      <c r="A82" s="158" t="s">
        <v>108</v>
      </c>
      <c r="B82" s="158"/>
      <c r="C82" s="158"/>
      <c r="D82" s="94">
        <v>113</v>
      </c>
      <c r="F82" s="18"/>
      <c r="G82" s="18"/>
      <c r="H82" s="18"/>
      <c r="I82" s="18"/>
    </row>
    <row r="83" spans="1:9" ht="19.5" customHeight="1" x14ac:dyDescent="0.3">
      <c r="A83" s="158" t="s">
        <v>0</v>
      </c>
      <c r="B83" s="158"/>
      <c r="C83" s="158"/>
      <c r="D83" s="94">
        <v>1</v>
      </c>
      <c r="F83" s="18"/>
      <c r="G83" s="18"/>
      <c r="H83" s="18"/>
      <c r="I83" s="18"/>
    </row>
    <row r="84" spans="1:9" ht="19.5" customHeight="1" x14ac:dyDescent="0.3">
      <c r="A84" s="21"/>
      <c r="B84" s="21"/>
      <c r="C84" s="21"/>
      <c r="D84" s="16"/>
      <c r="F84" s="18"/>
      <c r="G84" s="18"/>
      <c r="H84" s="18"/>
      <c r="I84" s="18"/>
    </row>
    <row r="85" spans="1:9" ht="19.5" customHeight="1" x14ac:dyDescent="0.3">
      <c r="A85" s="13" t="s">
        <v>109</v>
      </c>
      <c r="B85" s="13"/>
      <c r="C85" s="13"/>
      <c r="D85" s="13"/>
      <c r="F85" s="18"/>
      <c r="G85" s="18"/>
      <c r="H85" s="18"/>
      <c r="I85" s="18"/>
    </row>
    <row r="86" spans="1:9" ht="19.5" customHeight="1" x14ac:dyDescent="0.3">
      <c r="A86" s="158" t="s">
        <v>110</v>
      </c>
      <c r="B86" s="158"/>
      <c r="C86" s="158"/>
      <c r="D86" s="94">
        <v>30</v>
      </c>
      <c r="F86" s="18"/>
      <c r="G86" s="18"/>
      <c r="H86" s="18"/>
      <c r="I86" s="18"/>
    </row>
    <row r="87" spans="1:9" ht="19.5" customHeight="1" x14ac:dyDescent="0.3">
      <c r="A87" s="158" t="s">
        <v>0</v>
      </c>
      <c r="B87" s="158"/>
      <c r="C87" s="158"/>
      <c r="D87" s="96">
        <v>0</v>
      </c>
      <c r="F87" s="18"/>
      <c r="G87" s="18"/>
      <c r="H87" s="18"/>
      <c r="I87" s="18"/>
    </row>
    <row r="88" spans="1:9" ht="19.5" customHeight="1" x14ac:dyDescent="0.3">
      <c r="A88" s="21"/>
      <c r="B88" s="21"/>
      <c r="C88" s="21"/>
      <c r="D88" s="16"/>
      <c r="F88" s="18"/>
      <c r="G88" s="18"/>
      <c r="H88" s="18"/>
      <c r="I88" s="18"/>
    </row>
    <row r="89" spans="1:9" ht="19.5" customHeight="1" x14ac:dyDescent="0.3">
      <c r="A89" s="13" t="s">
        <v>111</v>
      </c>
      <c r="B89" s="13"/>
      <c r="C89" s="13"/>
      <c r="D89" s="13"/>
      <c r="F89" s="18"/>
      <c r="G89" s="18"/>
      <c r="H89" s="18"/>
      <c r="I89" s="18"/>
    </row>
    <row r="90" spans="1:9" ht="19.5" customHeight="1" x14ac:dyDescent="0.3">
      <c r="A90" s="158" t="s">
        <v>0</v>
      </c>
      <c r="B90" s="158"/>
      <c r="C90" s="158"/>
      <c r="D90" s="94">
        <v>1</v>
      </c>
      <c r="F90" s="18"/>
      <c r="G90" s="18"/>
      <c r="H90" s="18"/>
      <c r="I90" s="18"/>
    </row>
    <row r="91" spans="1:9" ht="19.5" customHeight="1" x14ac:dyDescent="0.3">
      <c r="A91" s="21"/>
      <c r="B91" s="21"/>
      <c r="C91" s="21"/>
      <c r="D91" s="16"/>
      <c r="F91" s="18"/>
      <c r="G91" s="18"/>
      <c r="H91" s="18"/>
      <c r="I91" s="18"/>
    </row>
    <row r="92" spans="1:9" ht="19.5" customHeight="1" x14ac:dyDescent="0.3">
      <c r="A92" s="13" t="s">
        <v>112</v>
      </c>
      <c r="B92" s="13"/>
      <c r="C92" s="13"/>
      <c r="D92" s="13"/>
      <c r="F92" s="18"/>
      <c r="G92" s="18"/>
      <c r="H92" s="18"/>
      <c r="I92" s="18"/>
    </row>
    <row r="93" spans="1:9" ht="19.5" customHeight="1" x14ac:dyDescent="0.3">
      <c r="A93" s="21" t="s">
        <v>113</v>
      </c>
      <c r="B93" s="21"/>
      <c r="C93" s="21"/>
      <c r="D93" s="94">
        <v>28</v>
      </c>
      <c r="F93" s="18"/>
      <c r="G93" s="18"/>
      <c r="H93" s="18"/>
      <c r="I93" s="18"/>
    </row>
    <row r="94" spans="1:9" ht="19.5" customHeight="1" x14ac:dyDescent="0.3">
      <c r="A94" s="158" t="s">
        <v>0</v>
      </c>
      <c r="B94" s="158"/>
      <c r="C94" s="158"/>
      <c r="D94" s="96">
        <v>0</v>
      </c>
      <c r="F94" s="18"/>
      <c r="G94" s="18"/>
      <c r="H94" s="18"/>
      <c r="I94" s="18"/>
    </row>
    <row r="95" spans="1:9" ht="19.5" customHeight="1" x14ac:dyDescent="0.3">
      <c r="A95" s="21"/>
      <c r="B95" s="21"/>
      <c r="C95" s="21"/>
      <c r="D95" s="16"/>
      <c r="F95" s="18"/>
      <c r="G95" s="18"/>
      <c r="H95" s="18"/>
      <c r="I95" s="18"/>
    </row>
    <row r="96" spans="1:9" ht="19.5" customHeight="1" x14ac:dyDescent="0.3">
      <c r="A96" s="13" t="s">
        <v>114</v>
      </c>
      <c r="B96" s="13"/>
      <c r="C96" s="13"/>
      <c r="D96" s="13"/>
      <c r="F96" s="18"/>
      <c r="G96" s="18"/>
      <c r="H96" s="18"/>
      <c r="I96" s="18"/>
    </row>
    <row r="97" spans="1:9" ht="19.5" customHeight="1" x14ac:dyDescent="0.3">
      <c r="A97" s="158" t="s">
        <v>0</v>
      </c>
      <c r="B97" s="158"/>
      <c r="C97" s="158"/>
      <c r="D97" s="94">
        <v>1</v>
      </c>
      <c r="F97" s="18"/>
      <c r="G97" s="18"/>
      <c r="H97" s="18"/>
      <c r="I97" s="18"/>
    </row>
    <row r="98" spans="1:9" ht="19.5" customHeight="1" x14ac:dyDescent="0.3">
      <c r="A98" s="21"/>
      <c r="B98" s="21"/>
      <c r="C98" s="21"/>
      <c r="D98" s="16"/>
      <c r="F98" s="18"/>
      <c r="G98" s="18"/>
      <c r="H98" s="18"/>
      <c r="I98" s="18"/>
    </row>
    <row r="99" spans="1:9" ht="19.5" customHeight="1" x14ac:dyDescent="0.3">
      <c r="A99" s="13" t="s">
        <v>115</v>
      </c>
      <c r="B99" s="13"/>
      <c r="C99" s="13"/>
      <c r="D99" s="13"/>
      <c r="F99" s="18"/>
      <c r="G99" s="18"/>
      <c r="H99" s="18"/>
      <c r="I99" s="18"/>
    </row>
    <row r="100" spans="1:9" ht="19.5" customHeight="1" x14ac:dyDescent="0.3">
      <c r="A100" s="158" t="s">
        <v>0</v>
      </c>
      <c r="B100" s="158"/>
      <c r="C100" s="158"/>
      <c r="D100" s="94">
        <v>1</v>
      </c>
      <c r="F100" s="18"/>
      <c r="G100" s="18"/>
      <c r="H100" s="18"/>
      <c r="I100" s="18"/>
    </row>
    <row r="101" spans="1:9" ht="19.5" customHeight="1" x14ac:dyDescent="0.3">
      <c r="A101" s="15"/>
      <c r="B101" s="15"/>
      <c r="C101" s="15"/>
      <c r="D101" s="16"/>
      <c r="F101" s="18"/>
      <c r="G101" s="18"/>
      <c r="H101" s="18"/>
      <c r="I101" s="18"/>
    </row>
    <row r="102" spans="1:9" ht="19.5" customHeight="1" x14ac:dyDescent="0.25">
      <c r="A102" s="160" t="s">
        <v>22</v>
      </c>
      <c r="B102" s="160"/>
      <c r="C102" s="160"/>
      <c r="D102" s="160"/>
    </row>
    <row r="103" spans="1:9" ht="19.5" customHeight="1" x14ac:dyDescent="0.25">
      <c r="A103" s="158" t="s">
        <v>15</v>
      </c>
      <c r="B103" s="158"/>
      <c r="C103" s="158"/>
      <c r="D103" s="94">
        <v>928</v>
      </c>
      <c r="F103" s="19"/>
      <c r="G103" s="19"/>
      <c r="H103" s="19"/>
      <c r="I103" s="19"/>
    </row>
    <row r="104" spans="1:9" ht="19.5" customHeight="1" x14ac:dyDescent="0.25">
      <c r="A104" s="158" t="s">
        <v>14</v>
      </c>
      <c r="B104" s="158"/>
      <c r="C104" s="158"/>
      <c r="D104" s="96">
        <v>970</v>
      </c>
      <c r="F104" s="19"/>
      <c r="G104" s="19"/>
      <c r="H104" s="19"/>
      <c r="I104" s="19"/>
    </row>
    <row r="105" spans="1:9" ht="19.5" customHeight="1" x14ac:dyDescent="0.25">
      <c r="A105" s="158" t="s">
        <v>0</v>
      </c>
      <c r="B105" s="158"/>
      <c r="C105" s="158"/>
      <c r="D105" s="96">
        <v>25</v>
      </c>
      <c r="F105" s="19"/>
      <c r="G105" s="19"/>
      <c r="H105" s="19"/>
      <c r="I105" s="19"/>
    </row>
    <row r="106" spans="1:9" ht="19.5" customHeight="1" x14ac:dyDescent="0.25">
      <c r="A106" s="159"/>
      <c r="B106" s="159"/>
      <c r="C106" s="159"/>
      <c r="D106" s="95"/>
      <c r="F106" s="19"/>
      <c r="G106" s="19"/>
      <c r="H106" s="19"/>
      <c r="I106" s="19"/>
    </row>
    <row r="107" spans="1:9" ht="19.5" customHeight="1" x14ac:dyDescent="0.25">
      <c r="A107" s="160" t="s">
        <v>23</v>
      </c>
      <c r="B107" s="160"/>
      <c r="C107" s="160"/>
      <c r="D107" s="160"/>
      <c r="F107" s="19"/>
      <c r="G107" s="19"/>
      <c r="H107" s="19"/>
      <c r="I107" s="19"/>
    </row>
    <row r="108" spans="1:9" ht="19.5" customHeight="1" x14ac:dyDescent="0.25">
      <c r="A108" s="158" t="s">
        <v>18</v>
      </c>
      <c r="B108" s="158"/>
      <c r="C108" s="158"/>
      <c r="D108" s="94">
        <v>882</v>
      </c>
      <c r="F108" s="19"/>
      <c r="G108" s="19"/>
      <c r="H108" s="19"/>
      <c r="I108" s="19"/>
    </row>
    <row r="109" spans="1:9" ht="19.5" customHeight="1" x14ac:dyDescent="0.25">
      <c r="A109" s="158" t="s">
        <v>17</v>
      </c>
      <c r="B109" s="158"/>
      <c r="C109" s="158"/>
      <c r="D109" s="94">
        <v>967</v>
      </c>
      <c r="F109" s="19"/>
      <c r="G109" s="19"/>
      <c r="H109" s="19"/>
      <c r="I109" s="19"/>
    </row>
    <row r="110" spans="1:9" ht="19.5" customHeight="1" x14ac:dyDescent="0.25">
      <c r="A110" s="158" t="s">
        <v>16</v>
      </c>
      <c r="B110" s="158"/>
      <c r="C110" s="158"/>
      <c r="D110" s="94">
        <v>808</v>
      </c>
      <c r="F110" s="19"/>
      <c r="G110" s="19"/>
      <c r="H110" s="19"/>
      <c r="I110" s="19"/>
    </row>
    <row r="111" spans="1:9" ht="19.5" customHeight="1" x14ac:dyDescent="0.25">
      <c r="A111" s="158" t="s">
        <v>0</v>
      </c>
      <c r="B111" s="158"/>
      <c r="C111" s="158"/>
      <c r="D111" s="94">
        <v>19</v>
      </c>
      <c r="F111" s="19"/>
      <c r="G111" s="19"/>
      <c r="H111" s="19"/>
      <c r="I111" s="19"/>
    </row>
    <row r="112" spans="1:9" ht="19.5" customHeight="1" x14ac:dyDescent="0.25">
      <c r="A112" s="159"/>
      <c r="B112" s="159"/>
      <c r="C112" s="159"/>
      <c r="D112" s="95"/>
      <c r="F112" s="19"/>
      <c r="G112" s="19"/>
      <c r="H112" s="19"/>
      <c r="I112" s="19"/>
    </row>
    <row r="113" spans="1:21" ht="19.5" customHeight="1" x14ac:dyDescent="0.25">
      <c r="A113" s="29" t="s">
        <v>116</v>
      </c>
      <c r="B113" s="15"/>
      <c r="C113" s="15"/>
      <c r="D113" s="16"/>
      <c r="F113" s="19"/>
      <c r="G113" s="19"/>
      <c r="H113" s="19"/>
      <c r="I113" s="19"/>
    </row>
    <row r="114" spans="1:21" ht="19.5" customHeight="1" x14ac:dyDescent="0.25">
      <c r="A114" s="15"/>
      <c r="B114" s="15"/>
      <c r="C114" s="15"/>
      <c r="D114" s="16"/>
      <c r="F114" s="19"/>
      <c r="G114" s="19"/>
      <c r="H114" s="19"/>
      <c r="I114" s="19"/>
    </row>
    <row r="115" spans="1:21" ht="19.5" customHeight="1" x14ac:dyDescent="0.3">
      <c r="A115" s="28" t="str">
        <f>A39</f>
        <v>CALL IN SHEET FOR GENERAL ELECTION 11/3/2020</v>
      </c>
      <c r="B115" s="15"/>
      <c r="C115" s="15"/>
      <c r="D115" s="16"/>
      <c r="F115" s="18"/>
      <c r="G115" s="18"/>
      <c r="H115" s="18"/>
      <c r="I115" s="18"/>
    </row>
    <row r="116" spans="1:21" ht="8.25" customHeight="1" x14ac:dyDescent="0.3">
      <c r="A116" s="15"/>
      <c r="B116" s="15"/>
      <c r="C116" s="15"/>
      <c r="D116" s="16"/>
      <c r="F116" s="18"/>
      <c r="G116" s="18"/>
      <c r="H116" s="18"/>
      <c r="I116" s="18"/>
    </row>
    <row r="117" spans="1:21" ht="19.5" customHeight="1" x14ac:dyDescent="0.3">
      <c r="A117" s="164" t="str">
        <f>A79</f>
        <v>PRECINCT: Absentee #1</v>
      </c>
      <c r="B117" s="164"/>
      <c r="C117" s="164"/>
      <c r="D117" s="164"/>
      <c r="F117" s="18"/>
      <c r="G117" s="18"/>
      <c r="H117" s="18"/>
      <c r="I117" s="18"/>
    </row>
    <row r="118" spans="1:21" s="88" customFormat="1" ht="15.75" x14ac:dyDescent="0.25">
      <c r="A118" s="160" t="s">
        <v>24</v>
      </c>
      <c r="B118" s="160"/>
      <c r="C118" s="160"/>
      <c r="D118" s="160"/>
    </row>
    <row r="119" spans="1:21" s="88" customFormat="1" ht="19.5" customHeight="1" x14ac:dyDescent="0.2">
      <c r="A119" s="157" t="s">
        <v>67</v>
      </c>
      <c r="B119" s="157"/>
      <c r="C119" s="88" t="s">
        <v>1</v>
      </c>
      <c r="D119" s="94">
        <v>745</v>
      </c>
    </row>
    <row r="120" spans="1:21" s="88" customFormat="1" ht="19.5" customHeight="1" x14ac:dyDescent="0.2">
      <c r="C120" s="88" t="s">
        <v>2</v>
      </c>
      <c r="D120" s="94">
        <v>362</v>
      </c>
    </row>
    <row r="121" spans="1:21" s="88" customFormat="1" ht="19.5" customHeight="1" x14ac:dyDescent="0.2"/>
    <row r="122" spans="1:21" s="88" customFormat="1" ht="19.5" customHeight="1" x14ac:dyDescent="0.2">
      <c r="A122" s="169" t="s">
        <v>68</v>
      </c>
      <c r="B122" s="169"/>
      <c r="C122" s="88" t="s">
        <v>1</v>
      </c>
      <c r="D122" s="94">
        <v>748</v>
      </c>
    </row>
    <row r="123" spans="1:21" s="88" customFormat="1" ht="19.5" customHeight="1" x14ac:dyDescent="0.2">
      <c r="C123" s="88" t="s">
        <v>2</v>
      </c>
      <c r="D123" s="94">
        <v>349</v>
      </c>
      <c r="M123" s="159"/>
      <c r="N123" s="159"/>
      <c r="O123" s="159"/>
      <c r="P123" s="95"/>
      <c r="R123" s="76"/>
      <c r="U123" s="76"/>
    </row>
    <row r="124" spans="1:21" s="88" customFormat="1" ht="19.5" customHeight="1" x14ac:dyDescent="0.2">
      <c r="R124" s="76"/>
      <c r="U124" s="76"/>
    </row>
    <row r="125" spans="1:21" s="88" customFormat="1" ht="19.5" customHeight="1" x14ac:dyDescent="0.2">
      <c r="A125" s="157" t="s">
        <v>69</v>
      </c>
      <c r="B125" s="157"/>
      <c r="C125" s="88" t="s">
        <v>1</v>
      </c>
      <c r="D125" s="94">
        <v>701</v>
      </c>
    </row>
    <row r="126" spans="1:21" s="88" customFormat="1" ht="19.5" customHeight="1" x14ac:dyDescent="0.2">
      <c r="C126" s="88" t="s">
        <v>2</v>
      </c>
      <c r="D126" s="94">
        <v>384</v>
      </c>
    </row>
    <row r="127" spans="1:21" s="88" customFormat="1" ht="19.5" customHeight="1" x14ac:dyDescent="0.2"/>
    <row r="128" spans="1:21" s="88" customFormat="1" ht="19.5" customHeight="1" x14ac:dyDescent="0.2">
      <c r="A128" s="156" t="s">
        <v>70</v>
      </c>
      <c r="B128" s="156"/>
      <c r="C128" s="88" t="s">
        <v>1</v>
      </c>
      <c r="D128" s="94">
        <v>732</v>
      </c>
    </row>
    <row r="129" spans="1:21" s="88" customFormat="1" ht="19.5" customHeight="1" x14ac:dyDescent="0.2">
      <c r="C129" s="88" t="s">
        <v>2</v>
      </c>
      <c r="D129" s="94">
        <v>343</v>
      </c>
      <c r="M129" s="159"/>
      <c r="N129" s="159"/>
      <c r="O129" s="159"/>
      <c r="P129" s="95"/>
      <c r="R129" s="76"/>
      <c r="U129" s="76"/>
    </row>
    <row r="130" spans="1:21" s="88" customFormat="1" x14ac:dyDescent="0.2">
      <c r="R130" s="76"/>
      <c r="U130" s="76"/>
    </row>
    <row r="131" spans="1:21" s="88" customFormat="1" ht="19.5" customHeight="1" x14ac:dyDescent="0.25">
      <c r="A131" s="160" t="s">
        <v>25</v>
      </c>
      <c r="B131" s="160"/>
      <c r="C131" s="160"/>
      <c r="D131" s="160"/>
    </row>
    <row r="132" spans="1:21" s="88" customFormat="1" ht="19.5" customHeight="1" x14ac:dyDescent="0.2">
      <c r="A132" s="156" t="s">
        <v>71</v>
      </c>
      <c r="B132" s="156"/>
      <c r="C132" s="88" t="s">
        <v>1</v>
      </c>
      <c r="D132" s="94">
        <v>748</v>
      </c>
      <c r="M132" s="159"/>
      <c r="N132" s="159"/>
      <c r="O132" s="159"/>
      <c r="P132" s="95"/>
      <c r="R132" s="76"/>
      <c r="U132" s="76"/>
    </row>
    <row r="133" spans="1:21" s="88" customFormat="1" ht="19.5" customHeight="1" x14ac:dyDescent="0.2">
      <c r="C133" s="88" t="s">
        <v>2</v>
      </c>
      <c r="D133" s="94">
        <v>325</v>
      </c>
      <c r="R133" s="76"/>
      <c r="U133" s="76"/>
    </row>
    <row r="134" spans="1:21" s="88" customFormat="1" ht="19.5" customHeight="1" x14ac:dyDescent="0.2"/>
    <row r="135" spans="1:21" s="88" customFormat="1" ht="19.5" customHeight="1" x14ac:dyDescent="0.2">
      <c r="A135" s="157" t="s">
        <v>72</v>
      </c>
      <c r="B135" s="157"/>
      <c r="C135" s="88" t="s">
        <v>1</v>
      </c>
      <c r="D135" s="94">
        <v>720</v>
      </c>
      <c r="M135" s="159"/>
      <c r="N135" s="159"/>
      <c r="O135" s="159"/>
      <c r="P135" s="95"/>
      <c r="R135" s="76"/>
      <c r="U135" s="76"/>
    </row>
    <row r="136" spans="1:21" s="88" customFormat="1" ht="19.5" customHeight="1" x14ac:dyDescent="0.2">
      <c r="C136" s="88" t="s">
        <v>2</v>
      </c>
      <c r="D136" s="94">
        <v>337</v>
      </c>
    </row>
    <row r="137" spans="1:21" s="88" customFormat="1" ht="19.5" customHeight="1" x14ac:dyDescent="0.2"/>
    <row r="138" spans="1:21" s="88" customFormat="1" ht="19.5" customHeight="1" x14ac:dyDescent="0.2">
      <c r="A138" s="157" t="s">
        <v>73</v>
      </c>
      <c r="B138" s="157"/>
      <c r="C138" s="88" t="s">
        <v>1</v>
      </c>
      <c r="D138" s="94">
        <v>718</v>
      </c>
    </row>
    <row r="139" spans="1:21" s="88" customFormat="1" ht="19.5" customHeight="1" x14ac:dyDescent="0.2">
      <c r="C139" s="88" t="s">
        <v>2</v>
      </c>
      <c r="D139" s="94">
        <v>338</v>
      </c>
    </row>
    <row r="140" spans="1:21" s="88" customFormat="1" ht="19.5" customHeight="1" x14ac:dyDescent="0.2"/>
    <row r="141" spans="1:21" s="88" customFormat="1" ht="19.5" customHeight="1" x14ac:dyDescent="0.2">
      <c r="A141" s="157" t="s">
        <v>74</v>
      </c>
      <c r="B141" s="157"/>
      <c r="C141" s="88" t="s">
        <v>1</v>
      </c>
      <c r="D141" s="94">
        <v>766</v>
      </c>
    </row>
    <row r="142" spans="1:21" s="88" customFormat="1" ht="19.5" customHeight="1" x14ac:dyDescent="0.2">
      <c r="C142" s="88" t="s">
        <v>2</v>
      </c>
      <c r="D142" s="94">
        <v>306</v>
      </c>
    </row>
    <row r="144" spans="1:21" ht="15.75" x14ac:dyDescent="0.25">
      <c r="A144" s="160" t="s">
        <v>76</v>
      </c>
      <c r="B144" s="160"/>
      <c r="C144" s="160"/>
      <c r="D144" s="160"/>
    </row>
    <row r="145" spans="1:4" x14ac:dyDescent="0.2">
      <c r="A145" s="157" t="s">
        <v>75</v>
      </c>
      <c r="B145" s="157"/>
      <c r="C145" s="88" t="s">
        <v>1</v>
      </c>
      <c r="D145" s="94">
        <v>1024</v>
      </c>
    </row>
    <row r="146" spans="1:4" ht="18" x14ac:dyDescent="0.25">
      <c r="A146" s="92"/>
      <c r="B146" s="92"/>
      <c r="C146" s="88" t="s">
        <v>2</v>
      </c>
      <c r="D146" s="94">
        <v>251</v>
      </c>
    </row>
    <row r="147" spans="1:4" ht="18" x14ac:dyDescent="0.25">
      <c r="A147" s="92"/>
      <c r="B147" s="92"/>
      <c r="C147" s="92"/>
      <c r="D147" s="92"/>
    </row>
    <row r="148" spans="1:4" ht="15.75" x14ac:dyDescent="0.25">
      <c r="A148" s="160" t="s">
        <v>77</v>
      </c>
      <c r="B148" s="160"/>
      <c r="C148" s="160"/>
      <c r="D148" s="160"/>
    </row>
    <row r="149" spans="1:4" x14ac:dyDescent="0.2">
      <c r="A149" s="157" t="s">
        <v>78</v>
      </c>
      <c r="B149" s="157"/>
      <c r="C149" s="88" t="s">
        <v>1</v>
      </c>
      <c r="D149" s="94">
        <v>851</v>
      </c>
    </row>
    <row r="150" spans="1:4" ht="18" x14ac:dyDescent="0.25">
      <c r="A150" s="92"/>
      <c r="B150" s="92"/>
      <c r="C150" s="88" t="s">
        <v>2</v>
      </c>
      <c r="D150" s="94">
        <v>267</v>
      </c>
    </row>
    <row r="151" spans="1:4" ht="18" x14ac:dyDescent="0.25">
      <c r="A151" s="92"/>
      <c r="B151" s="92"/>
      <c r="C151" s="92"/>
      <c r="D151" s="92"/>
    </row>
    <row r="152" spans="1:4" ht="18" x14ac:dyDescent="0.25">
      <c r="A152" s="170" t="s">
        <v>79</v>
      </c>
      <c r="B152" s="170"/>
      <c r="C152" s="170"/>
      <c r="D152" s="92"/>
    </row>
    <row r="153" spans="1:4" ht="18" x14ac:dyDescent="0.25">
      <c r="A153" s="92"/>
      <c r="B153" s="92"/>
      <c r="C153" s="88" t="s">
        <v>1</v>
      </c>
      <c r="D153" s="94">
        <v>283</v>
      </c>
    </row>
    <row r="154" spans="1:4" ht="18" x14ac:dyDescent="0.25">
      <c r="A154" s="92"/>
      <c r="B154" s="92"/>
      <c r="C154" s="88" t="s">
        <v>2</v>
      </c>
      <c r="D154" s="94">
        <v>1075</v>
      </c>
    </row>
  </sheetData>
  <mergeCells count="131">
    <mergeCell ref="A135:B135"/>
    <mergeCell ref="M135:O135"/>
    <mergeCell ref="A138:B138"/>
    <mergeCell ref="A141:B141"/>
    <mergeCell ref="A144:D144"/>
    <mergeCell ref="A145:B145"/>
    <mergeCell ref="A148:D148"/>
    <mergeCell ref="A149:B149"/>
    <mergeCell ref="A152:C152"/>
    <mergeCell ref="A118:D118"/>
    <mergeCell ref="A119:B119"/>
    <mergeCell ref="A122:B122"/>
    <mergeCell ref="M123:O123"/>
    <mergeCell ref="A125:B125"/>
    <mergeCell ref="A128:B128"/>
    <mergeCell ref="M129:O129"/>
    <mergeCell ref="A132:B132"/>
    <mergeCell ref="M132:O132"/>
    <mergeCell ref="A100:C100"/>
    <mergeCell ref="A117:D117"/>
    <mergeCell ref="A87:C87"/>
    <mergeCell ref="A90:C90"/>
    <mergeCell ref="A94:C94"/>
    <mergeCell ref="A79:D79"/>
    <mergeCell ref="A82:C82"/>
    <mergeCell ref="A83:C83"/>
    <mergeCell ref="A86:C86"/>
    <mergeCell ref="A110:C110"/>
    <mergeCell ref="A111:C111"/>
    <mergeCell ref="A112:C112"/>
    <mergeCell ref="A106:C106"/>
    <mergeCell ref="A107:D107"/>
    <mergeCell ref="A108:C108"/>
    <mergeCell ref="F73:H73"/>
    <mergeCell ref="F62:H62"/>
    <mergeCell ref="F65:H65"/>
    <mergeCell ref="F66:H66"/>
    <mergeCell ref="F61:H61"/>
    <mergeCell ref="F52:H52"/>
    <mergeCell ref="F53:H53"/>
    <mergeCell ref="F56:H56"/>
    <mergeCell ref="A97:C97"/>
    <mergeCell ref="A26:C26"/>
    <mergeCell ref="A27:C27"/>
    <mergeCell ref="A28:D28"/>
    <mergeCell ref="A29:C29"/>
    <mergeCell ref="A23:D23"/>
    <mergeCell ref="F23:H23"/>
    <mergeCell ref="A71:C71"/>
    <mergeCell ref="A72:C72"/>
    <mergeCell ref="A61:C61"/>
    <mergeCell ref="A64:C64"/>
    <mergeCell ref="A66:D66"/>
    <mergeCell ref="A67:C67"/>
    <mergeCell ref="F34:H34"/>
    <mergeCell ref="A41:D41"/>
    <mergeCell ref="A43:D43"/>
    <mergeCell ref="A44:C44"/>
    <mergeCell ref="F44:H44"/>
    <mergeCell ref="F47:H47"/>
    <mergeCell ref="F48:H48"/>
    <mergeCell ref="F51:H51"/>
    <mergeCell ref="A68:C68"/>
    <mergeCell ref="A54:C54"/>
    <mergeCell ref="A57:C57"/>
    <mergeCell ref="A60:C60"/>
    <mergeCell ref="F28:H28"/>
    <mergeCell ref="F31:H31"/>
    <mergeCell ref="A131:D131"/>
    <mergeCell ref="A109:C109"/>
    <mergeCell ref="A102:D102"/>
    <mergeCell ref="A103:C103"/>
    <mergeCell ref="A104:C104"/>
    <mergeCell ref="A105:C105"/>
    <mergeCell ref="A33:D33"/>
    <mergeCell ref="A34:C34"/>
    <mergeCell ref="A35:C35"/>
    <mergeCell ref="A45:C45"/>
    <mergeCell ref="A46:C46"/>
    <mergeCell ref="A30:C30"/>
    <mergeCell ref="A31:C31"/>
    <mergeCell ref="A32:C32"/>
    <mergeCell ref="A51:D51"/>
    <mergeCell ref="A52:C52"/>
    <mergeCell ref="A53:C53"/>
    <mergeCell ref="F57:H57"/>
    <mergeCell ref="F58:H58"/>
    <mergeCell ref="F68:I68"/>
    <mergeCell ref="F69:H69"/>
    <mergeCell ref="F70:H70"/>
    <mergeCell ref="A24:C24"/>
    <mergeCell ref="A25:C25"/>
    <mergeCell ref="A20:C20"/>
    <mergeCell ref="A21:C21"/>
    <mergeCell ref="A22:C22"/>
    <mergeCell ref="A18:C18"/>
    <mergeCell ref="F18:H18"/>
    <mergeCell ref="A19:C19"/>
    <mergeCell ref="F19:H19"/>
    <mergeCell ref="F25:H25"/>
    <mergeCell ref="F22:H22"/>
    <mergeCell ref="A16:D16"/>
    <mergeCell ref="F16:I16"/>
    <mergeCell ref="A17:C17"/>
    <mergeCell ref="F17:H17"/>
    <mergeCell ref="A14:C14"/>
    <mergeCell ref="F14:H14"/>
    <mergeCell ref="A15:C15"/>
    <mergeCell ref="A12:C12"/>
    <mergeCell ref="F12:H12"/>
    <mergeCell ref="A13:C13"/>
    <mergeCell ref="F13:H13"/>
    <mergeCell ref="A11:C11"/>
    <mergeCell ref="F11:I11"/>
    <mergeCell ref="A8:C8"/>
    <mergeCell ref="F8:H8"/>
    <mergeCell ref="A9:C9"/>
    <mergeCell ref="F9:H9"/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workbookViewId="0">
      <selection activeCell="F4" sqref="F4:I4"/>
    </sheetView>
  </sheetViews>
  <sheetFormatPr defaultRowHeight="14.25" x14ac:dyDescent="0.2"/>
  <cols>
    <col min="1" max="1" width="10.7109375" style="88" customWidth="1"/>
    <col min="2" max="2" width="9.140625" style="88"/>
    <col min="3" max="3" width="14.5703125" style="88" customWidth="1"/>
    <col min="4" max="4" width="11.85546875" style="88" customWidth="1"/>
    <col min="5" max="5" width="3" style="88" customWidth="1"/>
    <col min="6" max="7" width="9.140625" style="88"/>
    <col min="8" max="8" width="15" style="88" customWidth="1"/>
    <col min="9" max="9" width="11.7109375" style="88" customWidth="1"/>
    <col min="10" max="16384" width="9.140625" style="88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172</v>
      </c>
      <c r="B3" s="164"/>
      <c r="C3" s="164"/>
      <c r="D3" s="164"/>
      <c r="E3" s="1"/>
      <c r="F3" s="164" t="s">
        <v>118</v>
      </c>
      <c r="G3" s="164"/>
      <c r="H3" s="164"/>
      <c r="I3" s="64">
        <v>1583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94">
        <v>622</v>
      </c>
      <c r="F5" s="158" t="s">
        <v>61</v>
      </c>
      <c r="G5" s="158"/>
      <c r="H5" s="158"/>
      <c r="I5" s="94">
        <v>715</v>
      </c>
    </row>
    <row r="6" spans="1:9" ht="19.5" customHeight="1" x14ac:dyDescent="0.2">
      <c r="A6" s="161" t="s">
        <v>45</v>
      </c>
      <c r="B6" s="161"/>
      <c r="C6" s="161"/>
      <c r="D6" s="94">
        <v>927</v>
      </c>
      <c r="F6" s="158" t="s">
        <v>62</v>
      </c>
      <c r="G6" s="158"/>
      <c r="H6" s="158"/>
      <c r="I6" s="94">
        <v>498</v>
      </c>
    </row>
    <row r="7" spans="1:9" ht="19.5" customHeight="1" x14ac:dyDescent="0.2">
      <c r="A7" s="162" t="s">
        <v>46</v>
      </c>
      <c r="B7" s="162"/>
      <c r="C7" s="162"/>
      <c r="D7" s="94">
        <v>0</v>
      </c>
      <c r="F7" s="158" t="s">
        <v>9</v>
      </c>
      <c r="G7" s="158"/>
      <c r="H7" s="158"/>
      <c r="I7" s="94">
        <v>728</v>
      </c>
    </row>
    <row r="8" spans="1:9" ht="19.5" customHeight="1" x14ac:dyDescent="0.2">
      <c r="A8" s="166" t="s">
        <v>47</v>
      </c>
      <c r="B8" s="166"/>
      <c r="C8" s="166"/>
      <c r="D8" s="94">
        <v>0</v>
      </c>
      <c r="F8" s="158" t="s">
        <v>63</v>
      </c>
      <c r="G8" s="158"/>
      <c r="H8" s="158"/>
      <c r="I8" s="94">
        <v>752</v>
      </c>
    </row>
    <row r="9" spans="1:9" ht="19.5" customHeight="1" x14ac:dyDescent="0.2">
      <c r="A9" s="159" t="s">
        <v>48</v>
      </c>
      <c r="B9" s="159"/>
      <c r="C9" s="159"/>
      <c r="D9" s="94">
        <v>0</v>
      </c>
      <c r="F9" s="158" t="s">
        <v>0</v>
      </c>
      <c r="G9" s="158"/>
      <c r="H9" s="158"/>
      <c r="I9" s="94">
        <v>7</v>
      </c>
    </row>
    <row r="10" spans="1:9" ht="19.5" customHeight="1" x14ac:dyDescent="0.2">
      <c r="A10" s="165" t="s">
        <v>49</v>
      </c>
      <c r="B10" s="165"/>
      <c r="C10" s="165"/>
      <c r="D10" s="94">
        <v>1</v>
      </c>
      <c r="F10" s="159"/>
      <c r="G10" s="159"/>
      <c r="H10" s="159"/>
      <c r="I10" s="95"/>
    </row>
    <row r="11" spans="1:9" ht="19.5" customHeight="1" x14ac:dyDescent="0.25">
      <c r="A11" s="159" t="s">
        <v>50</v>
      </c>
      <c r="B11" s="159"/>
      <c r="C11" s="159"/>
      <c r="D11" s="94">
        <v>14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94">
        <v>0</v>
      </c>
      <c r="F12" s="158" t="s">
        <v>65</v>
      </c>
      <c r="G12" s="158"/>
      <c r="H12" s="158"/>
      <c r="I12" s="94">
        <v>598</v>
      </c>
    </row>
    <row r="13" spans="1:9" ht="19.5" customHeight="1" x14ac:dyDescent="0.2">
      <c r="A13" s="167" t="s">
        <v>52</v>
      </c>
      <c r="B13" s="167"/>
      <c r="C13" s="167"/>
      <c r="D13" s="94">
        <v>2</v>
      </c>
      <c r="F13" s="158" t="s">
        <v>66</v>
      </c>
      <c r="G13" s="158"/>
      <c r="H13" s="158"/>
      <c r="I13" s="94">
        <v>847</v>
      </c>
    </row>
    <row r="14" spans="1:9" ht="19.5" customHeight="1" x14ac:dyDescent="0.2">
      <c r="A14" s="159" t="s">
        <v>0</v>
      </c>
      <c r="B14" s="159"/>
      <c r="C14" s="159"/>
      <c r="D14" s="96">
        <v>4</v>
      </c>
      <c r="F14" s="158" t="s">
        <v>0</v>
      </c>
      <c r="G14" s="158"/>
      <c r="H14" s="158"/>
      <c r="I14" s="94">
        <v>5</v>
      </c>
    </row>
    <row r="15" spans="1:9" ht="19.5" customHeight="1" x14ac:dyDescent="0.2">
      <c r="A15" s="159"/>
      <c r="B15" s="159"/>
      <c r="C15" s="159"/>
      <c r="D15" s="9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94">
        <v>632</v>
      </c>
      <c r="F17" s="158" t="s">
        <v>11</v>
      </c>
      <c r="G17" s="158"/>
      <c r="H17" s="158"/>
      <c r="I17" s="94">
        <v>1235</v>
      </c>
    </row>
    <row r="18" spans="1:9" ht="19.5" customHeight="1" x14ac:dyDescent="0.2">
      <c r="A18" s="159" t="s">
        <v>54</v>
      </c>
      <c r="B18" s="159"/>
      <c r="C18" s="159"/>
      <c r="D18" s="94">
        <v>864</v>
      </c>
      <c r="F18" s="158" t="s">
        <v>0</v>
      </c>
      <c r="G18" s="158"/>
      <c r="H18" s="158"/>
      <c r="I18" s="94">
        <v>5</v>
      </c>
    </row>
    <row r="19" spans="1:9" ht="19.5" customHeight="1" x14ac:dyDescent="0.2">
      <c r="A19" s="159" t="s">
        <v>55</v>
      </c>
      <c r="B19" s="159"/>
      <c r="C19" s="159"/>
      <c r="D19" s="94">
        <v>25</v>
      </c>
      <c r="F19" s="159"/>
      <c r="G19" s="159"/>
      <c r="H19" s="159"/>
      <c r="I19" s="95"/>
    </row>
    <row r="20" spans="1:9" ht="19.5" customHeight="1" x14ac:dyDescent="0.25">
      <c r="A20" s="159" t="s">
        <v>56</v>
      </c>
      <c r="B20" s="159"/>
      <c r="C20" s="159"/>
      <c r="D20" s="94">
        <v>21</v>
      </c>
      <c r="F20" s="90" t="s">
        <v>12</v>
      </c>
      <c r="G20" s="90"/>
      <c r="H20" s="90"/>
      <c r="I20" s="90"/>
    </row>
    <row r="21" spans="1:9" ht="19.5" customHeight="1" x14ac:dyDescent="0.2">
      <c r="A21" s="159" t="s">
        <v>0</v>
      </c>
      <c r="B21" s="159"/>
      <c r="C21" s="159"/>
      <c r="D21" s="96">
        <v>0</v>
      </c>
      <c r="F21" s="91" t="s">
        <v>13</v>
      </c>
      <c r="G21" s="91"/>
      <c r="H21" s="91"/>
      <c r="I21" s="94">
        <v>1261</v>
      </c>
    </row>
    <row r="22" spans="1:9" ht="19.5" customHeight="1" x14ac:dyDescent="0.2">
      <c r="A22" s="159"/>
      <c r="B22" s="159"/>
      <c r="C22" s="159"/>
      <c r="D22" s="95"/>
      <c r="F22" s="158" t="s">
        <v>0</v>
      </c>
      <c r="G22" s="158"/>
      <c r="H22" s="158"/>
      <c r="I22" s="96">
        <v>14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95"/>
    </row>
    <row r="24" spans="1:9" ht="19.5" customHeight="1" x14ac:dyDescent="0.25">
      <c r="A24" s="159" t="s">
        <v>57</v>
      </c>
      <c r="B24" s="159"/>
      <c r="C24" s="159"/>
      <c r="D24" s="94">
        <v>610</v>
      </c>
      <c r="F24" s="90" t="s">
        <v>33</v>
      </c>
      <c r="G24" s="90"/>
      <c r="H24" s="90"/>
      <c r="I24" s="90"/>
    </row>
    <row r="25" spans="1:9" ht="19.5" customHeight="1" x14ac:dyDescent="0.2">
      <c r="A25" s="159" t="s">
        <v>58</v>
      </c>
      <c r="B25" s="159"/>
      <c r="C25" s="159"/>
      <c r="D25" s="94">
        <v>853</v>
      </c>
      <c r="F25" s="158" t="s">
        <v>0</v>
      </c>
      <c r="G25" s="158"/>
      <c r="H25" s="158"/>
      <c r="I25" s="94">
        <v>8</v>
      </c>
    </row>
    <row r="26" spans="1:9" ht="19.5" customHeight="1" x14ac:dyDescent="0.2">
      <c r="A26" s="159" t="s">
        <v>0</v>
      </c>
      <c r="B26" s="159"/>
      <c r="C26" s="159"/>
      <c r="D26" s="96">
        <v>2</v>
      </c>
    </row>
    <row r="27" spans="1:9" ht="19.5" customHeight="1" x14ac:dyDescent="0.25">
      <c r="A27" s="159"/>
      <c r="B27" s="159"/>
      <c r="C27" s="159"/>
      <c r="D27" s="95"/>
      <c r="F27" s="90" t="s">
        <v>82</v>
      </c>
      <c r="G27" s="90"/>
      <c r="H27" s="90"/>
      <c r="I27" s="90"/>
    </row>
    <row r="28" spans="1:9" ht="19.5" customHeight="1" x14ac:dyDescent="0.25">
      <c r="A28" s="160" t="s">
        <v>6</v>
      </c>
      <c r="B28" s="160"/>
      <c r="C28" s="160"/>
      <c r="D28" s="160"/>
      <c r="F28" s="158" t="s">
        <v>0</v>
      </c>
      <c r="G28" s="158"/>
      <c r="H28" s="158"/>
      <c r="I28" s="94">
        <v>4</v>
      </c>
    </row>
    <row r="29" spans="1:9" ht="19.5" customHeight="1" x14ac:dyDescent="0.2">
      <c r="A29" s="159" t="s">
        <v>59</v>
      </c>
      <c r="B29" s="159"/>
      <c r="C29" s="159"/>
      <c r="D29" s="94">
        <v>549</v>
      </c>
    </row>
    <row r="30" spans="1:9" ht="19.5" customHeight="1" x14ac:dyDescent="0.25">
      <c r="A30" s="159" t="s">
        <v>7</v>
      </c>
      <c r="B30" s="159"/>
      <c r="C30" s="159"/>
      <c r="D30" s="94">
        <v>921</v>
      </c>
      <c r="F30" s="90" t="s">
        <v>34</v>
      </c>
      <c r="G30" s="90"/>
      <c r="H30" s="90"/>
      <c r="I30" s="90"/>
    </row>
    <row r="31" spans="1:9" ht="19.5" customHeight="1" x14ac:dyDescent="0.2">
      <c r="A31" s="159" t="s">
        <v>0</v>
      </c>
      <c r="B31" s="159"/>
      <c r="C31" s="159"/>
      <c r="D31" s="96">
        <v>2</v>
      </c>
      <c r="F31" s="158" t="s">
        <v>0</v>
      </c>
      <c r="G31" s="158"/>
      <c r="H31" s="158"/>
      <c r="I31" s="94">
        <v>7</v>
      </c>
    </row>
    <row r="32" spans="1:9" ht="19.5" customHeight="1" x14ac:dyDescent="0.2">
      <c r="A32" s="159"/>
      <c r="B32" s="159"/>
      <c r="C32" s="159"/>
      <c r="D32" s="95"/>
    </row>
    <row r="33" spans="1:9" ht="19.5" customHeight="1" x14ac:dyDescent="0.25">
      <c r="A33" s="168" t="s">
        <v>8</v>
      </c>
      <c r="B33" s="168"/>
      <c r="C33" s="168"/>
      <c r="D33" s="168"/>
      <c r="F33" s="90" t="s">
        <v>81</v>
      </c>
      <c r="G33" s="90"/>
      <c r="H33" s="90"/>
      <c r="I33" s="90"/>
    </row>
    <row r="34" spans="1:9" ht="19.5" customHeight="1" x14ac:dyDescent="0.2">
      <c r="A34" s="159" t="s">
        <v>60</v>
      </c>
      <c r="B34" s="159"/>
      <c r="C34" s="159"/>
      <c r="D34" s="94">
        <v>1066</v>
      </c>
      <c r="F34" s="158" t="s">
        <v>0</v>
      </c>
      <c r="G34" s="158"/>
      <c r="H34" s="158"/>
      <c r="I34" s="94">
        <v>4</v>
      </c>
    </row>
    <row r="35" spans="1:9" ht="19.5" customHeight="1" x14ac:dyDescent="0.2">
      <c r="A35" s="159" t="s">
        <v>0</v>
      </c>
      <c r="B35" s="159"/>
      <c r="C35" s="159"/>
      <c r="D35" s="96">
        <v>24</v>
      </c>
    </row>
    <row r="36" spans="1:9" ht="19.5" customHeight="1" x14ac:dyDescent="0.2">
      <c r="A36" s="89"/>
      <c r="B36" s="89"/>
      <c r="C36" s="89"/>
      <c r="D36" s="95"/>
    </row>
    <row r="37" spans="1:9" ht="19.5" customHeight="1" x14ac:dyDescent="0.2">
      <c r="A37" s="89"/>
      <c r="B37" s="89"/>
      <c r="C37" s="89"/>
      <c r="D37" s="95"/>
    </row>
    <row r="38" spans="1:9" ht="19.5" customHeight="1" x14ac:dyDescent="0.3">
      <c r="A38" s="89"/>
      <c r="B38" s="89"/>
      <c r="C38" s="89"/>
      <c r="D38" s="95"/>
      <c r="F38" s="93"/>
      <c r="G38" s="93"/>
      <c r="H38" s="93"/>
      <c r="I38" s="93"/>
    </row>
    <row r="39" spans="1:9" ht="20.25" x14ac:dyDescent="0.3">
      <c r="A39" s="23" t="str">
        <f>A1</f>
        <v>CALL IN SHEET FOR GENERAL ELECTION 11/3/2020</v>
      </c>
      <c r="B39" s="93"/>
      <c r="C39" s="93"/>
      <c r="D39" s="93"/>
      <c r="E39" s="93"/>
    </row>
    <row r="40" spans="1:9" ht="9.75" customHeight="1" x14ac:dyDescent="0.25">
      <c r="F40" s="92"/>
      <c r="G40" s="92"/>
      <c r="H40" s="92"/>
      <c r="I40" s="92"/>
    </row>
    <row r="41" spans="1:9" ht="18" x14ac:dyDescent="0.25">
      <c r="A41" s="164" t="str">
        <f>A3</f>
        <v>PRECINCT: Absentee #2</v>
      </c>
      <c r="B41" s="164"/>
      <c r="C41" s="164"/>
      <c r="D41" s="164"/>
      <c r="E41" s="1"/>
      <c r="F41" s="92"/>
      <c r="G41" s="92"/>
      <c r="H41" s="92"/>
      <c r="I41" s="92"/>
    </row>
    <row r="42" spans="1:9" ht="19.5" customHeight="1" x14ac:dyDescent="0.3">
      <c r="A42" s="89"/>
      <c r="B42" s="89"/>
      <c r="C42" s="89"/>
      <c r="D42" s="95"/>
      <c r="F42" s="93"/>
      <c r="G42" s="93"/>
      <c r="H42" s="93"/>
      <c r="I42" s="93"/>
    </row>
    <row r="43" spans="1:9" ht="19.5" customHeight="1" x14ac:dyDescent="0.25">
      <c r="A43" s="160" t="s">
        <v>29</v>
      </c>
      <c r="B43" s="160"/>
      <c r="C43" s="160"/>
      <c r="D43" s="160"/>
      <c r="F43" s="90" t="s">
        <v>95</v>
      </c>
      <c r="G43" s="90"/>
      <c r="H43" s="90"/>
      <c r="I43" s="90"/>
    </row>
    <row r="44" spans="1:9" ht="19.5" customHeight="1" x14ac:dyDescent="0.2">
      <c r="A44" s="159" t="s">
        <v>30</v>
      </c>
      <c r="B44" s="159"/>
      <c r="C44" s="159"/>
      <c r="D44" s="94">
        <v>26</v>
      </c>
      <c r="F44" s="158" t="s">
        <v>0</v>
      </c>
      <c r="G44" s="158"/>
      <c r="H44" s="158"/>
      <c r="I44" s="94">
        <v>0</v>
      </c>
    </row>
    <row r="45" spans="1:9" ht="19.5" customHeight="1" x14ac:dyDescent="0.2">
      <c r="A45" s="159" t="s">
        <v>84</v>
      </c>
      <c r="B45" s="159"/>
      <c r="C45" s="159"/>
      <c r="D45" s="94">
        <v>22</v>
      </c>
      <c r="F45" s="10"/>
      <c r="G45" s="10"/>
      <c r="H45" s="10"/>
      <c r="I45" s="95"/>
    </row>
    <row r="46" spans="1:9" ht="19.5" customHeight="1" x14ac:dyDescent="0.25">
      <c r="A46" s="159" t="s">
        <v>0</v>
      </c>
      <c r="B46" s="159"/>
      <c r="C46" s="159"/>
      <c r="D46" s="96">
        <v>1</v>
      </c>
      <c r="F46" s="90" t="s">
        <v>96</v>
      </c>
      <c r="G46" s="90"/>
      <c r="H46" s="90"/>
      <c r="I46" s="90"/>
    </row>
    <row r="47" spans="1:9" ht="19.5" customHeight="1" x14ac:dyDescent="0.2">
      <c r="A47" s="89"/>
      <c r="B47" s="89"/>
      <c r="C47" s="89"/>
      <c r="D47" s="95"/>
      <c r="F47" s="158" t="s">
        <v>97</v>
      </c>
      <c r="G47" s="158"/>
      <c r="H47" s="158"/>
      <c r="I47" s="94">
        <v>24</v>
      </c>
    </row>
    <row r="48" spans="1:9" ht="19.5" customHeight="1" x14ac:dyDescent="0.25">
      <c r="A48" s="90" t="s">
        <v>35</v>
      </c>
      <c r="B48" s="90"/>
      <c r="C48" s="90"/>
      <c r="D48" s="90"/>
      <c r="F48" s="158" t="s">
        <v>0</v>
      </c>
      <c r="G48" s="158"/>
      <c r="H48" s="158"/>
      <c r="I48" s="94">
        <v>0</v>
      </c>
    </row>
    <row r="49" spans="1:9" ht="19.5" customHeight="1" x14ac:dyDescent="0.3">
      <c r="A49" s="91" t="s">
        <v>0</v>
      </c>
      <c r="B49" s="91"/>
      <c r="C49" s="91"/>
      <c r="D49" s="94">
        <v>9</v>
      </c>
      <c r="F49" s="93"/>
      <c r="G49" s="93"/>
      <c r="H49" s="93"/>
      <c r="I49" s="93"/>
    </row>
    <row r="50" spans="1:9" ht="19.5" customHeight="1" x14ac:dyDescent="0.25">
      <c r="A50" s="89"/>
      <c r="B50" s="89"/>
      <c r="C50" s="89"/>
      <c r="D50" s="95"/>
      <c r="F50" s="90" t="s">
        <v>31</v>
      </c>
      <c r="G50" s="90"/>
      <c r="H50" s="90"/>
      <c r="I50" s="90"/>
    </row>
    <row r="51" spans="1:9" ht="19.5" customHeight="1" x14ac:dyDescent="0.25">
      <c r="A51" s="160" t="s">
        <v>41</v>
      </c>
      <c r="B51" s="160"/>
      <c r="C51" s="160"/>
      <c r="D51" s="160"/>
      <c r="F51" s="158" t="s">
        <v>32</v>
      </c>
      <c r="G51" s="158"/>
      <c r="H51" s="158"/>
      <c r="I51" s="94">
        <v>31</v>
      </c>
    </row>
    <row r="52" spans="1:9" ht="19.5" customHeight="1" x14ac:dyDescent="0.2">
      <c r="A52" s="159" t="s">
        <v>209</v>
      </c>
      <c r="B52" s="159"/>
      <c r="C52" s="159"/>
      <c r="D52" s="94">
        <v>20</v>
      </c>
      <c r="F52" s="158" t="s">
        <v>42</v>
      </c>
      <c r="G52" s="158"/>
      <c r="H52" s="158"/>
      <c r="I52" s="94">
        <v>36</v>
      </c>
    </row>
    <row r="53" spans="1:9" ht="19.5" customHeight="1" x14ac:dyDescent="0.2">
      <c r="A53" s="159" t="s">
        <v>87</v>
      </c>
      <c r="B53" s="159"/>
      <c r="C53" s="159"/>
      <c r="D53" s="94">
        <v>15</v>
      </c>
      <c r="F53" s="158" t="s">
        <v>0</v>
      </c>
      <c r="G53" s="158"/>
      <c r="H53" s="158"/>
      <c r="I53" s="94">
        <v>0</v>
      </c>
    </row>
    <row r="54" spans="1:9" ht="19.5" customHeight="1" x14ac:dyDescent="0.3">
      <c r="A54" s="159" t="s">
        <v>0</v>
      </c>
      <c r="B54" s="159"/>
      <c r="C54" s="159"/>
      <c r="D54" s="96">
        <v>0</v>
      </c>
      <c r="F54" s="93"/>
      <c r="G54" s="93"/>
      <c r="H54" s="93"/>
      <c r="I54" s="93"/>
    </row>
    <row r="55" spans="1:9" ht="19.5" customHeight="1" x14ac:dyDescent="0.25">
      <c r="F55" s="90" t="s">
        <v>37</v>
      </c>
      <c r="G55" s="90"/>
      <c r="H55" s="90"/>
      <c r="I55" s="27"/>
    </row>
    <row r="56" spans="1:9" ht="19.5" customHeight="1" x14ac:dyDescent="0.25">
      <c r="A56" s="90" t="s">
        <v>88</v>
      </c>
      <c r="B56" s="90"/>
      <c r="C56" s="90"/>
      <c r="D56" s="90"/>
      <c r="F56" s="159" t="s">
        <v>38</v>
      </c>
      <c r="G56" s="159"/>
      <c r="H56" s="159"/>
      <c r="I56" s="96">
        <v>13</v>
      </c>
    </row>
    <row r="57" spans="1:9" ht="19.5" customHeight="1" x14ac:dyDescent="0.2">
      <c r="A57" s="158" t="s">
        <v>0</v>
      </c>
      <c r="B57" s="158"/>
      <c r="C57" s="158"/>
      <c r="D57" s="94">
        <v>1</v>
      </c>
      <c r="F57" s="159" t="s">
        <v>101</v>
      </c>
      <c r="G57" s="159"/>
      <c r="H57" s="159"/>
      <c r="I57" s="96">
        <v>26</v>
      </c>
    </row>
    <row r="58" spans="1:9" ht="19.5" customHeight="1" x14ac:dyDescent="0.2">
      <c r="A58" s="89"/>
      <c r="B58" s="89"/>
      <c r="C58" s="89"/>
      <c r="D58" s="95"/>
      <c r="F58" s="159" t="s">
        <v>0</v>
      </c>
      <c r="G58" s="159"/>
      <c r="H58" s="159"/>
      <c r="I58" s="96">
        <v>1</v>
      </c>
    </row>
    <row r="59" spans="1:9" ht="19.5" customHeight="1" x14ac:dyDescent="0.25">
      <c r="A59" s="90" t="s">
        <v>39</v>
      </c>
      <c r="B59" s="90"/>
      <c r="C59" s="90"/>
      <c r="D59" s="90"/>
      <c r="F59" s="89"/>
      <c r="G59" s="89"/>
      <c r="H59" s="89"/>
      <c r="I59" s="95"/>
    </row>
    <row r="60" spans="1:9" ht="19.5" customHeight="1" x14ac:dyDescent="0.25">
      <c r="A60" s="158" t="s">
        <v>40</v>
      </c>
      <c r="B60" s="158"/>
      <c r="C60" s="158"/>
      <c r="D60" s="94">
        <v>53</v>
      </c>
      <c r="F60" s="90" t="s">
        <v>103</v>
      </c>
      <c r="G60" s="90"/>
      <c r="H60" s="90"/>
      <c r="I60" s="103"/>
    </row>
    <row r="61" spans="1:9" ht="19.5" customHeight="1" x14ac:dyDescent="0.2">
      <c r="A61" s="158" t="s">
        <v>0</v>
      </c>
      <c r="B61" s="158"/>
      <c r="C61" s="158"/>
      <c r="D61" s="94">
        <v>0</v>
      </c>
      <c r="F61" s="159" t="s">
        <v>102</v>
      </c>
      <c r="G61" s="159"/>
      <c r="H61" s="159"/>
      <c r="I61" s="94">
        <v>22</v>
      </c>
    </row>
    <row r="62" spans="1:9" ht="19.5" customHeight="1" x14ac:dyDescent="0.25">
      <c r="A62" s="103"/>
      <c r="B62" s="103"/>
      <c r="C62" s="103"/>
      <c r="D62" s="103"/>
      <c r="F62" s="159" t="s">
        <v>0</v>
      </c>
      <c r="G62" s="159"/>
      <c r="H62" s="159"/>
      <c r="I62" s="96">
        <v>1</v>
      </c>
    </row>
    <row r="63" spans="1:9" ht="19.5" customHeight="1" x14ac:dyDescent="0.25">
      <c r="A63" s="90" t="s">
        <v>90</v>
      </c>
      <c r="B63" s="90"/>
      <c r="C63" s="90"/>
      <c r="D63" s="90"/>
      <c r="F63" s="89"/>
      <c r="G63" s="89"/>
      <c r="H63" s="89"/>
      <c r="I63" s="95"/>
    </row>
    <row r="64" spans="1:9" ht="19.5" customHeight="1" x14ac:dyDescent="0.25">
      <c r="A64" s="158" t="s">
        <v>0</v>
      </c>
      <c r="B64" s="158"/>
      <c r="C64" s="158"/>
      <c r="D64" s="94">
        <v>2</v>
      </c>
      <c r="F64" s="90" t="s">
        <v>104</v>
      </c>
      <c r="G64" s="90"/>
      <c r="H64" s="90"/>
      <c r="I64" s="103"/>
    </row>
    <row r="65" spans="1:9" ht="19.5" customHeight="1" x14ac:dyDescent="0.2">
      <c r="A65" s="89"/>
      <c r="B65" s="89"/>
      <c r="C65" s="89"/>
      <c r="D65" s="95"/>
      <c r="F65" s="159" t="s">
        <v>105</v>
      </c>
      <c r="G65" s="159"/>
      <c r="H65" s="159"/>
      <c r="I65" s="94">
        <v>28</v>
      </c>
    </row>
    <row r="66" spans="1:9" ht="19.5" customHeight="1" x14ac:dyDescent="0.25">
      <c r="A66" s="160" t="s">
        <v>20</v>
      </c>
      <c r="B66" s="160"/>
      <c r="C66" s="160"/>
      <c r="D66" s="160"/>
      <c r="F66" s="159" t="s">
        <v>0</v>
      </c>
      <c r="G66" s="159"/>
      <c r="H66" s="159"/>
      <c r="I66" s="96">
        <v>0</v>
      </c>
    </row>
    <row r="67" spans="1:9" ht="19.5" customHeight="1" x14ac:dyDescent="0.3">
      <c r="A67" s="159" t="s">
        <v>21</v>
      </c>
      <c r="B67" s="159"/>
      <c r="C67" s="159"/>
      <c r="D67" s="94">
        <v>51</v>
      </c>
      <c r="F67" s="93"/>
      <c r="G67" s="93"/>
      <c r="H67" s="93"/>
      <c r="I67" s="93"/>
    </row>
    <row r="68" spans="1:9" ht="19.5" customHeight="1" x14ac:dyDescent="0.25">
      <c r="A68" s="159" t="s">
        <v>0</v>
      </c>
      <c r="B68" s="159"/>
      <c r="C68" s="159"/>
      <c r="D68" s="96">
        <v>1</v>
      </c>
      <c r="F68" s="160" t="s">
        <v>36</v>
      </c>
      <c r="G68" s="160"/>
      <c r="H68" s="160"/>
      <c r="I68" s="160"/>
    </row>
    <row r="69" spans="1:9" ht="19.5" customHeight="1" x14ac:dyDescent="0.2">
      <c r="F69" s="159" t="s">
        <v>99</v>
      </c>
      <c r="G69" s="159"/>
      <c r="H69" s="159"/>
      <c r="I69" s="94">
        <v>27</v>
      </c>
    </row>
    <row r="70" spans="1:9" ht="19.5" customHeight="1" x14ac:dyDescent="0.25">
      <c r="A70" s="90" t="s">
        <v>92</v>
      </c>
      <c r="B70" s="90"/>
      <c r="C70" s="90"/>
      <c r="D70" s="90"/>
      <c r="F70" s="159" t="s">
        <v>0</v>
      </c>
      <c r="G70" s="159"/>
      <c r="H70" s="159"/>
      <c r="I70" s="96">
        <v>2</v>
      </c>
    </row>
    <row r="71" spans="1:9" ht="19.5" customHeight="1" x14ac:dyDescent="0.2">
      <c r="A71" s="159" t="s">
        <v>93</v>
      </c>
      <c r="B71" s="159"/>
      <c r="C71" s="159"/>
      <c r="D71" s="94">
        <v>11</v>
      </c>
      <c r="F71" s="89"/>
      <c r="G71" s="89"/>
      <c r="H71" s="89"/>
      <c r="I71" s="95"/>
    </row>
    <row r="72" spans="1:9" ht="19.5" customHeight="1" x14ac:dyDescent="0.25">
      <c r="A72" s="159" t="s">
        <v>0</v>
      </c>
      <c r="B72" s="159"/>
      <c r="C72" s="159"/>
      <c r="D72" s="96">
        <v>0</v>
      </c>
      <c r="F72" s="90" t="s">
        <v>100</v>
      </c>
      <c r="G72" s="90"/>
      <c r="H72" s="90"/>
      <c r="I72" s="103"/>
    </row>
    <row r="73" spans="1:9" ht="19.5" customHeight="1" x14ac:dyDescent="0.2">
      <c r="A73" s="89"/>
      <c r="B73" s="89"/>
      <c r="C73" s="89"/>
      <c r="D73" s="95"/>
      <c r="F73" s="159" t="s">
        <v>0</v>
      </c>
      <c r="G73" s="159"/>
      <c r="H73" s="159"/>
      <c r="I73" s="94">
        <v>1</v>
      </c>
    </row>
    <row r="74" spans="1:9" ht="19.5" customHeight="1" x14ac:dyDescent="0.3">
      <c r="A74" s="89"/>
      <c r="B74" s="89"/>
      <c r="C74" s="89"/>
      <c r="D74" s="95"/>
      <c r="F74" s="93"/>
      <c r="G74" s="93"/>
      <c r="H74" s="93"/>
      <c r="I74" s="93"/>
    </row>
    <row r="75" spans="1:9" ht="19.5" customHeight="1" x14ac:dyDescent="0.3">
      <c r="A75" s="89"/>
      <c r="B75" s="89"/>
      <c r="C75" s="89"/>
      <c r="D75" s="95"/>
      <c r="F75" s="93"/>
      <c r="G75" s="93"/>
      <c r="H75" s="93"/>
      <c r="I75" s="93"/>
    </row>
    <row r="76" spans="1:9" ht="19.5" customHeight="1" x14ac:dyDescent="0.3">
      <c r="A76" s="89"/>
      <c r="B76" s="89"/>
      <c r="C76" s="89"/>
      <c r="D76" s="95"/>
      <c r="F76" s="93"/>
      <c r="G76" s="93"/>
      <c r="H76" s="93"/>
      <c r="I76" s="93"/>
    </row>
    <row r="77" spans="1:9" ht="19.5" customHeight="1" x14ac:dyDescent="0.3">
      <c r="A77" s="28" t="str">
        <f>A1</f>
        <v>CALL IN SHEET FOR GENERAL ELECTION 11/3/2020</v>
      </c>
      <c r="B77" s="89"/>
      <c r="C77" s="89"/>
      <c r="D77" s="95"/>
      <c r="F77" s="93"/>
      <c r="G77" s="93"/>
      <c r="H77" s="93"/>
      <c r="I77" s="93"/>
    </row>
    <row r="78" spans="1:9" ht="8.25" customHeight="1" x14ac:dyDescent="0.3">
      <c r="A78" s="89"/>
      <c r="B78" s="89"/>
      <c r="C78" s="89"/>
      <c r="D78" s="95"/>
      <c r="F78" s="93"/>
      <c r="G78" s="93"/>
      <c r="H78" s="93"/>
      <c r="I78" s="93"/>
    </row>
    <row r="79" spans="1:9" ht="19.5" customHeight="1" x14ac:dyDescent="0.3">
      <c r="A79" s="164" t="str">
        <f>A41</f>
        <v>PRECINCT: Absentee #2</v>
      </c>
      <c r="B79" s="164"/>
      <c r="C79" s="164"/>
      <c r="D79" s="164"/>
      <c r="F79" s="93"/>
      <c r="G79" s="93"/>
      <c r="H79" s="93"/>
      <c r="I79" s="93"/>
    </row>
    <row r="80" spans="1:9" ht="19.5" customHeight="1" x14ac:dyDescent="0.3">
      <c r="A80" s="89"/>
      <c r="B80" s="89"/>
      <c r="C80" s="89"/>
      <c r="D80" s="95"/>
      <c r="F80" s="93"/>
      <c r="G80" s="93"/>
      <c r="H80" s="93"/>
      <c r="I80" s="93"/>
    </row>
    <row r="81" spans="1:9" ht="19.5" customHeight="1" x14ac:dyDescent="0.3">
      <c r="A81" s="90" t="s">
        <v>107</v>
      </c>
      <c r="B81" s="90"/>
      <c r="C81" s="90"/>
      <c r="D81" s="90"/>
      <c r="F81" s="93"/>
      <c r="G81" s="93"/>
      <c r="H81" s="93"/>
      <c r="I81" s="93"/>
    </row>
    <row r="82" spans="1:9" ht="19.5" customHeight="1" x14ac:dyDescent="0.3">
      <c r="A82" s="158" t="s">
        <v>108</v>
      </c>
      <c r="B82" s="158"/>
      <c r="C82" s="158"/>
      <c r="D82" s="94">
        <v>102</v>
      </c>
      <c r="F82" s="93"/>
      <c r="G82" s="93"/>
      <c r="H82" s="93"/>
      <c r="I82" s="93"/>
    </row>
    <row r="83" spans="1:9" ht="19.5" customHeight="1" x14ac:dyDescent="0.3">
      <c r="A83" s="158" t="s">
        <v>0</v>
      </c>
      <c r="B83" s="158"/>
      <c r="C83" s="158"/>
      <c r="D83" s="94">
        <v>5</v>
      </c>
      <c r="F83" s="93"/>
      <c r="G83" s="93"/>
      <c r="H83" s="93"/>
      <c r="I83" s="93"/>
    </row>
    <row r="84" spans="1:9" ht="19.5" customHeight="1" x14ac:dyDescent="0.3">
      <c r="A84" s="91"/>
      <c r="B84" s="91"/>
      <c r="C84" s="91"/>
      <c r="D84" s="95"/>
      <c r="F84" s="93"/>
      <c r="G84" s="93"/>
      <c r="H84" s="93"/>
      <c r="I84" s="93"/>
    </row>
    <row r="85" spans="1:9" ht="19.5" customHeight="1" x14ac:dyDescent="0.3">
      <c r="A85" s="90" t="s">
        <v>109</v>
      </c>
      <c r="B85" s="90"/>
      <c r="C85" s="90"/>
      <c r="D85" s="90"/>
      <c r="F85" s="93"/>
      <c r="G85" s="93"/>
      <c r="H85" s="93"/>
      <c r="I85" s="93"/>
    </row>
    <row r="86" spans="1:9" ht="19.5" customHeight="1" x14ac:dyDescent="0.3">
      <c r="A86" s="158" t="s">
        <v>110</v>
      </c>
      <c r="B86" s="158"/>
      <c r="C86" s="158"/>
      <c r="D86" s="94">
        <v>28</v>
      </c>
      <c r="F86" s="93"/>
      <c r="G86" s="93"/>
      <c r="H86" s="93"/>
      <c r="I86" s="93"/>
    </row>
    <row r="87" spans="1:9" ht="19.5" customHeight="1" x14ac:dyDescent="0.3">
      <c r="A87" s="158" t="s">
        <v>0</v>
      </c>
      <c r="B87" s="158"/>
      <c r="C87" s="158"/>
      <c r="D87" s="96">
        <v>0</v>
      </c>
      <c r="F87" s="93"/>
      <c r="G87" s="93"/>
      <c r="H87" s="93"/>
      <c r="I87" s="93"/>
    </row>
    <row r="88" spans="1:9" ht="19.5" customHeight="1" x14ac:dyDescent="0.3">
      <c r="A88" s="91"/>
      <c r="B88" s="91"/>
      <c r="C88" s="91"/>
      <c r="D88" s="95"/>
      <c r="F88" s="93"/>
      <c r="G88" s="93"/>
      <c r="H88" s="93"/>
      <c r="I88" s="93"/>
    </row>
    <row r="89" spans="1:9" ht="19.5" customHeight="1" x14ac:dyDescent="0.3">
      <c r="A89" s="90" t="s">
        <v>111</v>
      </c>
      <c r="B89" s="90"/>
      <c r="C89" s="90"/>
      <c r="D89" s="90"/>
      <c r="F89" s="93"/>
      <c r="G89" s="93"/>
      <c r="H89" s="93"/>
      <c r="I89" s="93"/>
    </row>
    <row r="90" spans="1:9" ht="19.5" customHeight="1" x14ac:dyDescent="0.3">
      <c r="A90" s="158" t="s">
        <v>0</v>
      </c>
      <c r="B90" s="158"/>
      <c r="C90" s="158"/>
      <c r="D90" s="94">
        <v>1</v>
      </c>
      <c r="F90" s="93"/>
      <c r="G90" s="93"/>
      <c r="H90" s="93"/>
      <c r="I90" s="93"/>
    </row>
    <row r="91" spans="1:9" ht="19.5" customHeight="1" x14ac:dyDescent="0.3">
      <c r="A91" s="91"/>
      <c r="B91" s="91"/>
      <c r="C91" s="91"/>
      <c r="D91" s="95"/>
      <c r="F91" s="93"/>
      <c r="G91" s="93"/>
      <c r="H91" s="93"/>
      <c r="I91" s="93"/>
    </row>
    <row r="92" spans="1:9" ht="19.5" customHeight="1" x14ac:dyDescent="0.3">
      <c r="A92" s="90" t="s">
        <v>112</v>
      </c>
      <c r="B92" s="90"/>
      <c r="C92" s="90"/>
      <c r="D92" s="90"/>
      <c r="F92" s="93"/>
      <c r="G92" s="93"/>
      <c r="H92" s="93"/>
      <c r="I92" s="93"/>
    </row>
    <row r="93" spans="1:9" ht="19.5" customHeight="1" x14ac:dyDescent="0.3">
      <c r="A93" s="91" t="s">
        <v>113</v>
      </c>
      <c r="B93" s="91"/>
      <c r="C93" s="91"/>
      <c r="D93" s="94">
        <v>27</v>
      </c>
      <c r="F93" s="93"/>
      <c r="G93" s="93"/>
      <c r="H93" s="93"/>
      <c r="I93" s="93"/>
    </row>
    <row r="94" spans="1:9" ht="19.5" customHeight="1" x14ac:dyDescent="0.3">
      <c r="A94" s="158" t="s">
        <v>0</v>
      </c>
      <c r="B94" s="158"/>
      <c r="C94" s="158"/>
      <c r="D94" s="96">
        <v>0</v>
      </c>
      <c r="F94" s="93"/>
      <c r="G94" s="93"/>
      <c r="H94" s="93"/>
      <c r="I94" s="93"/>
    </row>
    <row r="95" spans="1:9" ht="19.5" customHeight="1" x14ac:dyDescent="0.3">
      <c r="A95" s="91"/>
      <c r="B95" s="91"/>
      <c r="C95" s="91"/>
      <c r="D95" s="95"/>
      <c r="F95" s="93"/>
      <c r="G95" s="93"/>
      <c r="H95" s="93"/>
      <c r="I95" s="93"/>
    </row>
    <row r="96" spans="1:9" ht="19.5" customHeight="1" x14ac:dyDescent="0.3">
      <c r="A96" s="90" t="s">
        <v>114</v>
      </c>
      <c r="B96" s="90"/>
      <c r="C96" s="90"/>
      <c r="D96" s="90"/>
      <c r="F96" s="93"/>
      <c r="G96" s="93"/>
      <c r="H96" s="93"/>
      <c r="I96" s="93"/>
    </row>
    <row r="97" spans="1:9" ht="19.5" customHeight="1" x14ac:dyDescent="0.3">
      <c r="A97" s="158" t="s">
        <v>0</v>
      </c>
      <c r="B97" s="158"/>
      <c r="C97" s="158"/>
      <c r="D97" s="94">
        <v>2</v>
      </c>
      <c r="F97" s="93"/>
      <c r="G97" s="93"/>
      <c r="H97" s="93"/>
      <c r="I97" s="93"/>
    </row>
    <row r="98" spans="1:9" ht="19.5" customHeight="1" x14ac:dyDescent="0.3">
      <c r="A98" s="91"/>
      <c r="B98" s="91"/>
      <c r="C98" s="91"/>
      <c r="D98" s="95"/>
      <c r="F98" s="93"/>
      <c r="G98" s="93"/>
      <c r="H98" s="93"/>
      <c r="I98" s="93"/>
    </row>
    <row r="99" spans="1:9" ht="19.5" customHeight="1" x14ac:dyDescent="0.3">
      <c r="A99" s="90" t="s">
        <v>115</v>
      </c>
      <c r="B99" s="90"/>
      <c r="C99" s="90"/>
      <c r="D99" s="90"/>
      <c r="F99" s="93"/>
      <c r="G99" s="93"/>
      <c r="H99" s="93"/>
      <c r="I99" s="93"/>
    </row>
    <row r="100" spans="1:9" ht="19.5" customHeight="1" x14ac:dyDescent="0.3">
      <c r="A100" s="158" t="s">
        <v>0</v>
      </c>
      <c r="B100" s="158"/>
      <c r="C100" s="158"/>
      <c r="D100" s="94">
        <v>0</v>
      </c>
      <c r="F100" s="93"/>
      <c r="G100" s="93"/>
      <c r="H100" s="93"/>
      <c r="I100" s="93"/>
    </row>
    <row r="101" spans="1:9" ht="19.5" customHeight="1" x14ac:dyDescent="0.3">
      <c r="A101" s="89"/>
      <c r="B101" s="89"/>
      <c r="C101" s="89"/>
      <c r="D101" s="95"/>
      <c r="F101" s="93"/>
      <c r="G101" s="93"/>
      <c r="H101" s="93"/>
      <c r="I101" s="93"/>
    </row>
    <row r="102" spans="1:9" ht="19.5" customHeight="1" x14ac:dyDescent="0.25">
      <c r="A102" s="160" t="s">
        <v>22</v>
      </c>
      <c r="B102" s="160"/>
      <c r="C102" s="160"/>
      <c r="D102" s="160"/>
    </row>
    <row r="103" spans="1:9" ht="19.5" customHeight="1" x14ac:dyDescent="0.25">
      <c r="A103" s="158" t="s">
        <v>15</v>
      </c>
      <c r="B103" s="158"/>
      <c r="C103" s="158"/>
      <c r="D103" s="94">
        <v>874</v>
      </c>
      <c r="F103" s="92"/>
      <c r="G103" s="92"/>
      <c r="H103" s="92"/>
      <c r="I103" s="92"/>
    </row>
    <row r="104" spans="1:9" ht="19.5" customHeight="1" x14ac:dyDescent="0.25">
      <c r="A104" s="158" t="s">
        <v>14</v>
      </c>
      <c r="B104" s="158"/>
      <c r="C104" s="158"/>
      <c r="D104" s="96">
        <v>943</v>
      </c>
      <c r="F104" s="92"/>
      <c r="G104" s="92"/>
      <c r="H104" s="92"/>
      <c r="I104" s="92"/>
    </row>
    <row r="105" spans="1:9" ht="19.5" customHeight="1" x14ac:dyDescent="0.25">
      <c r="A105" s="158" t="s">
        <v>0</v>
      </c>
      <c r="B105" s="158"/>
      <c r="C105" s="158"/>
      <c r="D105" s="96">
        <v>46</v>
      </c>
      <c r="F105" s="92"/>
      <c r="G105" s="92"/>
      <c r="H105" s="92"/>
      <c r="I105" s="92"/>
    </row>
    <row r="106" spans="1:9" ht="19.5" customHeight="1" x14ac:dyDescent="0.25">
      <c r="A106" s="159"/>
      <c r="B106" s="159"/>
      <c r="C106" s="159"/>
      <c r="D106" s="95"/>
      <c r="F106" s="92"/>
      <c r="G106" s="92"/>
      <c r="H106" s="92"/>
      <c r="I106" s="92"/>
    </row>
    <row r="107" spans="1:9" ht="19.5" customHeight="1" x14ac:dyDescent="0.25">
      <c r="A107" s="160" t="s">
        <v>23</v>
      </c>
      <c r="B107" s="160"/>
      <c r="C107" s="160"/>
      <c r="D107" s="160"/>
      <c r="F107" s="92"/>
      <c r="G107" s="92"/>
      <c r="H107" s="92"/>
      <c r="I107" s="92"/>
    </row>
    <row r="108" spans="1:9" ht="19.5" customHeight="1" x14ac:dyDescent="0.25">
      <c r="A108" s="158" t="s">
        <v>18</v>
      </c>
      <c r="B108" s="158"/>
      <c r="C108" s="158"/>
      <c r="D108" s="94">
        <v>829</v>
      </c>
      <c r="F108" s="92"/>
      <c r="G108" s="92"/>
      <c r="H108" s="92"/>
      <c r="I108" s="92"/>
    </row>
    <row r="109" spans="1:9" ht="19.5" customHeight="1" x14ac:dyDescent="0.25">
      <c r="A109" s="158" t="s">
        <v>17</v>
      </c>
      <c r="B109" s="158"/>
      <c r="C109" s="158"/>
      <c r="D109" s="94">
        <v>925</v>
      </c>
      <c r="F109" s="92"/>
      <c r="G109" s="92"/>
      <c r="H109" s="92"/>
      <c r="I109" s="92"/>
    </row>
    <row r="110" spans="1:9" ht="19.5" customHeight="1" x14ac:dyDescent="0.25">
      <c r="A110" s="158" t="s">
        <v>16</v>
      </c>
      <c r="B110" s="158"/>
      <c r="C110" s="158"/>
      <c r="D110" s="94">
        <v>779</v>
      </c>
      <c r="F110" s="92"/>
      <c r="G110" s="92"/>
      <c r="H110" s="92"/>
      <c r="I110" s="92"/>
    </row>
    <row r="111" spans="1:9" ht="19.5" customHeight="1" x14ac:dyDescent="0.25">
      <c r="A111" s="158" t="s">
        <v>0</v>
      </c>
      <c r="B111" s="158"/>
      <c r="C111" s="158"/>
      <c r="D111" s="94">
        <v>33</v>
      </c>
      <c r="F111" s="92"/>
      <c r="G111" s="92"/>
      <c r="H111" s="92"/>
      <c r="I111" s="92"/>
    </row>
    <row r="112" spans="1:9" ht="19.5" customHeight="1" x14ac:dyDescent="0.25">
      <c r="A112" s="159"/>
      <c r="B112" s="159"/>
      <c r="C112" s="159"/>
      <c r="D112" s="95"/>
      <c r="F112" s="92"/>
      <c r="G112" s="92"/>
      <c r="H112" s="92"/>
      <c r="I112" s="92"/>
    </row>
    <row r="113" spans="1:21" ht="19.5" customHeight="1" x14ac:dyDescent="0.25">
      <c r="A113" s="29" t="s">
        <v>116</v>
      </c>
      <c r="B113" s="89"/>
      <c r="C113" s="89"/>
      <c r="D113" s="95"/>
      <c r="F113" s="92"/>
      <c r="G113" s="92"/>
      <c r="H113" s="92"/>
      <c r="I113" s="92"/>
    </row>
    <row r="114" spans="1:21" ht="19.5" customHeight="1" x14ac:dyDescent="0.25">
      <c r="A114" s="89"/>
      <c r="B114" s="89"/>
      <c r="C114" s="89"/>
      <c r="D114" s="95"/>
      <c r="F114" s="92"/>
      <c r="G114" s="92"/>
      <c r="H114" s="92"/>
      <c r="I114" s="92"/>
    </row>
    <row r="115" spans="1:21" ht="19.5" customHeight="1" x14ac:dyDescent="0.3">
      <c r="A115" s="28" t="str">
        <f>A39</f>
        <v>CALL IN SHEET FOR GENERAL ELECTION 11/3/2020</v>
      </c>
      <c r="B115" s="89"/>
      <c r="C115" s="89"/>
      <c r="D115" s="95"/>
      <c r="F115" s="93"/>
      <c r="G115" s="93"/>
      <c r="H115" s="93"/>
      <c r="I115" s="93"/>
    </row>
    <row r="116" spans="1:21" ht="8.25" customHeight="1" x14ac:dyDescent="0.3">
      <c r="A116" s="89"/>
      <c r="B116" s="89"/>
      <c r="C116" s="89"/>
      <c r="D116" s="95"/>
      <c r="F116" s="93"/>
      <c r="G116" s="93"/>
      <c r="H116" s="93"/>
      <c r="I116" s="93"/>
    </row>
    <row r="117" spans="1:21" ht="19.5" customHeight="1" x14ac:dyDescent="0.3">
      <c r="A117" s="164" t="str">
        <f>A79</f>
        <v>PRECINCT: Absentee #2</v>
      </c>
      <c r="B117" s="164"/>
      <c r="C117" s="164"/>
      <c r="D117" s="164"/>
      <c r="F117" s="93"/>
      <c r="G117" s="93"/>
      <c r="H117" s="93"/>
      <c r="I117" s="93"/>
    </row>
    <row r="118" spans="1:21" ht="15.75" x14ac:dyDescent="0.25">
      <c r="A118" s="160" t="s">
        <v>24</v>
      </c>
      <c r="B118" s="160"/>
      <c r="C118" s="160"/>
      <c r="D118" s="160"/>
    </row>
    <row r="119" spans="1:21" ht="19.5" customHeight="1" x14ac:dyDescent="0.2">
      <c r="A119" s="157" t="s">
        <v>67</v>
      </c>
      <c r="B119" s="157"/>
      <c r="C119" s="88" t="s">
        <v>1</v>
      </c>
      <c r="D119" s="94">
        <v>712</v>
      </c>
    </row>
    <row r="120" spans="1:21" ht="19.5" customHeight="1" x14ac:dyDescent="0.2">
      <c r="C120" s="88" t="s">
        <v>2</v>
      </c>
      <c r="D120" s="94">
        <v>303</v>
      </c>
    </row>
    <row r="121" spans="1:21" ht="19.5" customHeight="1" x14ac:dyDescent="0.2"/>
    <row r="122" spans="1:21" ht="19.5" customHeight="1" x14ac:dyDescent="0.2">
      <c r="A122" s="169" t="s">
        <v>68</v>
      </c>
      <c r="B122" s="169"/>
      <c r="C122" s="88" t="s">
        <v>1</v>
      </c>
      <c r="D122" s="94">
        <v>729</v>
      </c>
    </row>
    <row r="123" spans="1:21" ht="19.5" customHeight="1" x14ac:dyDescent="0.2">
      <c r="C123" s="88" t="s">
        <v>2</v>
      </c>
      <c r="D123" s="94">
        <v>287</v>
      </c>
      <c r="M123" s="159"/>
      <c r="N123" s="159"/>
      <c r="O123" s="159"/>
      <c r="P123" s="95"/>
      <c r="R123" s="76"/>
      <c r="U123" s="76"/>
    </row>
    <row r="124" spans="1:21" ht="19.5" customHeight="1" x14ac:dyDescent="0.2">
      <c r="R124" s="76"/>
      <c r="U124" s="76"/>
    </row>
    <row r="125" spans="1:21" ht="19.5" customHeight="1" x14ac:dyDescent="0.2">
      <c r="A125" s="157" t="s">
        <v>69</v>
      </c>
      <c r="B125" s="157"/>
      <c r="C125" s="88" t="s">
        <v>1</v>
      </c>
      <c r="D125" s="94">
        <v>682</v>
      </c>
    </row>
    <row r="126" spans="1:21" ht="19.5" customHeight="1" x14ac:dyDescent="0.2">
      <c r="C126" s="88" t="s">
        <v>2</v>
      </c>
      <c r="D126" s="94">
        <v>309</v>
      </c>
    </row>
    <row r="127" spans="1:21" ht="19.5" customHeight="1" x14ac:dyDescent="0.2"/>
    <row r="128" spans="1:21" ht="19.5" customHeight="1" x14ac:dyDescent="0.2">
      <c r="A128" s="156" t="s">
        <v>70</v>
      </c>
      <c r="B128" s="156"/>
      <c r="C128" s="88" t="s">
        <v>1</v>
      </c>
      <c r="D128" s="94">
        <v>715</v>
      </c>
    </row>
    <row r="129" spans="1:21" ht="19.5" customHeight="1" x14ac:dyDescent="0.2">
      <c r="C129" s="88" t="s">
        <v>2</v>
      </c>
      <c r="D129" s="94">
        <v>279</v>
      </c>
      <c r="M129" s="159"/>
      <c r="N129" s="159"/>
      <c r="O129" s="159"/>
      <c r="P129" s="95"/>
      <c r="R129" s="76"/>
      <c r="U129" s="76"/>
    </row>
    <row r="130" spans="1:21" x14ac:dyDescent="0.2">
      <c r="R130" s="76"/>
      <c r="U130" s="76"/>
    </row>
    <row r="131" spans="1:21" ht="19.5" customHeight="1" x14ac:dyDescent="0.25">
      <c r="A131" s="160" t="s">
        <v>25</v>
      </c>
      <c r="B131" s="160"/>
      <c r="C131" s="160"/>
      <c r="D131" s="160"/>
    </row>
    <row r="132" spans="1:21" ht="19.5" customHeight="1" x14ac:dyDescent="0.2">
      <c r="A132" s="156" t="s">
        <v>71</v>
      </c>
      <c r="B132" s="156"/>
      <c r="C132" s="88" t="s">
        <v>1</v>
      </c>
      <c r="D132" s="94">
        <v>717</v>
      </c>
      <c r="M132" s="159"/>
      <c r="N132" s="159"/>
      <c r="O132" s="159"/>
      <c r="P132" s="95"/>
      <c r="R132" s="76"/>
      <c r="U132" s="76"/>
    </row>
    <row r="133" spans="1:21" ht="19.5" customHeight="1" x14ac:dyDescent="0.2">
      <c r="C133" s="88" t="s">
        <v>2</v>
      </c>
      <c r="D133" s="94">
        <v>250</v>
      </c>
      <c r="R133" s="76"/>
      <c r="U133" s="76"/>
    </row>
    <row r="134" spans="1:21" ht="19.5" customHeight="1" x14ac:dyDescent="0.2"/>
    <row r="135" spans="1:21" ht="19.5" customHeight="1" x14ac:dyDescent="0.2">
      <c r="A135" s="157" t="s">
        <v>72</v>
      </c>
      <c r="B135" s="157"/>
      <c r="C135" s="88" t="s">
        <v>1</v>
      </c>
      <c r="D135" s="94">
        <v>681</v>
      </c>
      <c r="M135" s="159"/>
      <c r="N135" s="159"/>
      <c r="O135" s="159"/>
      <c r="P135" s="95"/>
      <c r="R135" s="76"/>
      <c r="U135" s="76"/>
    </row>
    <row r="136" spans="1:21" ht="19.5" customHeight="1" x14ac:dyDescent="0.2">
      <c r="C136" s="88" t="s">
        <v>2</v>
      </c>
      <c r="D136" s="94">
        <v>278</v>
      </c>
    </row>
    <row r="137" spans="1:21" ht="19.5" customHeight="1" x14ac:dyDescent="0.2"/>
    <row r="138" spans="1:21" ht="19.5" customHeight="1" x14ac:dyDescent="0.2">
      <c r="A138" s="157" t="s">
        <v>73</v>
      </c>
      <c r="B138" s="157"/>
      <c r="C138" s="88" t="s">
        <v>1</v>
      </c>
      <c r="D138" s="94">
        <v>676</v>
      </c>
    </row>
    <row r="139" spans="1:21" ht="19.5" customHeight="1" x14ac:dyDescent="0.2">
      <c r="C139" s="88" t="s">
        <v>2</v>
      </c>
      <c r="D139" s="94">
        <v>273</v>
      </c>
    </row>
    <row r="140" spans="1:21" ht="19.5" customHeight="1" x14ac:dyDescent="0.2"/>
    <row r="141" spans="1:21" ht="19.5" customHeight="1" x14ac:dyDescent="0.2">
      <c r="A141" s="157" t="s">
        <v>74</v>
      </c>
      <c r="B141" s="157"/>
      <c r="C141" s="88" t="s">
        <v>1</v>
      </c>
      <c r="D141" s="94">
        <v>710</v>
      </c>
    </row>
    <row r="142" spans="1:21" ht="19.5" customHeight="1" x14ac:dyDescent="0.2">
      <c r="C142" s="88" t="s">
        <v>2</v>
      </c>
      <c r="D142" s="94">
        <v>255</v>
      </c>
    </row>
    <row r="144" spans="1:21" ht="15.75" x14ac:dyDescent="0.25">
      <c r="A144" s="160" t="s">
        <v>76</v>
      </c>
      <c r="B144" s="160"/>
      <c r="C144" s="160"/>
      <c r="D144" s="160"/>
    </row>
    <row r="145" spans="1:4" x14ac:dyDescent="0.2">
      <c r="A145" s="157" t="s">
        <v>75</v>
      </c>
      <c r="B145" s="157"/>
      <c r="C145" s="88" t="s">
        <v>1</v>
      </c>
      <c r="D145" s="94">
        <v>957</v>
      </c>
    </row>
    <row r="146" spans="1:4" ht="18" x14ac:dyDescent="0.25">
      <c r="A146" s="92"/>
      <c r="B146" s="92"/>
      <c r="C146" s="88" t="s">
        <v>2</v>
      </c>
      <c r="D146" s="94">
        <v>255</v>
      </c>
    </row>
    <row r="147" spans="1:4" ht="18" x14ac:dyDescent="0.25">
      <c r="A147" s="92"/>
      <c r="B147" s="92"/>
      <c r="C147" s="92"/>
      <c r="D147" s="92"/>
    </row>
    <row r="148" spans="1:4" ht="15.75" x14ac:dyDescent="0.25">
      <c r="A148" s="160" t="s">
        <v>77</v>
      </c>
      <c r="B148" s="160"/>
      <c r="C148" s="160"/>
      <c r="D148" s="160"/>
    </row>
    <row r="149" spans="1:4" x14ac:dyDescent="0.2">
      <c r="A149" s="157" t="s">
        <v>78</v>
      </c>
      <c r="B149" s="157"/>
      <c r="C149" s="88" t="s">
        <v>1</v>
      </c>
      <c r="D149" s="94">
        <v>802</v>
      </c>
    </row>
    <row r="150" spans="1:4" ht="18" x14ac:dyDescent="0.25">
      <c r="A150" s="92"/>
      <c r="B150" s="92"/>
      <c r="C150" s="88" t="s">
        <v>2</v>
      </c>
      <c r="D150" s="94">
        <v>239</v>
      </c>
    </row>
    <row r="151" spans="1:4" ht="18" x14ac:dyDescent="0.25">
      <c r="A151" s="92"/>
      <c r="B151" s="92"/>
      <c r="C151" s="92"/>
      <c r="D151" s="92"/>
    </row>
    <row r="152" spans="1:4" ht="18" x14ac:dyDescent="0.25">
      <c r="A152" s="170" t="s">
        <v>79</v>
      </c>
      <c r="B152" s="170"/>
      <c r="C152" s="170"/>
      <c r="D152" s="92"/>
    </row>
    <row r="153" spans="1:4" ht="18" x14ac:dyDescent="0.25">
      <c r="A153" s="92"/>
      <c r="B153" s="92"/>
      <c r="C153" s="88" t="s">
        <v>1</v>
      </c>
      <c r="D153" s="94">
        <v>290</v>
      </c>
    </row>
    <row r="154" spans="1:4" ht="18" x14ac:dyDescent="0.25">
      <c r="A154" s="92"/>
      <c r="B154" s="92"/>
      <c r="C154" s="88" t="s">
        <v>2</v>
      </c>
      <c r="D154" s="94">
        <v>1004</v>
      </c>
    </row>
  </sheetData>
  <mergeCells count="131">
    <mergeCell ref="A141:B141"/>
    <mergeCell ref="A144:D144"/>
    <mergeCell ref="A145:B145"/>
    <mergeCell ref="A148:D148"/>
    <mergeCell ref="A149:B149"/>
    <mergeCell ref="A152:C152"/>
    <mergeCell ref="A131:D131"/>
    <mergeCell ref="A132:B132"/>
    <mergeCell ref="M132:O132"/>
    <mergeCell ref="A135:B135"/>
    <mergeCell ref="M135:O135"/>
    <mergeCell ref="A138:B138"/>
    <mergeCell ref="A119:B119"/>
    <mergeCell ref="A122:B122"/>
    <mergeCell ref="M123:O123"/>
    <mergeCell ref="A125:B125"/>
    <mergeCell ref="A128:B128"/>
    <mergeCell ref="M129:O129"/>
    <mergeCell ref="A109:C109"/>
    <mergeCell ref="A110:C110"/>
    <mergeCell ref="A111:C111"/>
    <mergeCell ref="A112:C112"/>
    <mergeCell ref="A117:D117"/>
    <mergeCell ref="A118:D118"/>
    <mergeCell ref="A103:C103"/>
    <mergeCell ref="A104:C104"/>
    <mergeCell ref="A105:C105"/>
    <mergeCell ref="A106:C106"/>
    <mergeCell ref="A107:D107"/>
    <mergeCell ref="A108:C108"/>
    <mergeCell ref="A87:C87"/>
    <mergeCell ref="A90:C90"/>
    <mergeCell ref="A94:C94"/>
    <mergeCell ref="A97:C97"/>
    <mergeCell ref="A100:C100"/>
    <mergeCell ref="A102:D102"/>
    <mergeCell ref="A72:C72"/>
    <mergeCell ref="F73:H73"/>
    <mergeCell ref="A79:D79"/>
    <mergeCell ref="A82:C82"/>
    <mergeCell ref="A83:C83"/>
    <mergeCell ref="A86:C86"/>
    <mergeCell ref="A67:C67"/>
    <mergeCell ref="A68:C68"/>
    <mergeCell ref="F68:I68"/>
    <mergeCell ref="F69:H69"/>
    <mergeCell ref="F70:H70"/>
    <mergeCell ref="A71:C71"/>
    <mergeCell ref="A61:C61"/>
    <mergeCell ref="F61:H61"/>
    <mergeCell ref="F62:H62"/>
    <mergeCell ref="A64:C64"/>
    <mergeCell ref="F65:H65"/>
    <mergeCell ref="A66:D66"/>
    <mergeCell ref="F66:H66"/>
    <mergeCell ref="A54:C54"/>
    <mergeCell ref="F56:H56"/>
    <mergeCell ref="A57:C57"/>
    <mergeCell ref="F57:H57"/>
    <mergeCell ref="F58:H58"/>
    <mergeCell ref="A60:C60"/>
    <mergeCell ref="F48:H48"/>
    <mergeCell ref="A51:D51"/>
    <mergeCell ref="F51:H51"/>
    <mergeCell ref="A52:C52"/>
    <mergeCell ref="F52:H52"/>
    <mergeCell ref="A53:C53"/>
    <mergeCell ref="F53:H53"/>
    <mergeCell ref="A43:D43"/>
    <mergeCell ref="A44:C44"/>
    <mergeCell ref="F44:H44"/>
    <mergeCell ref="A45:C45"/>
    <mergeCell ref="A46:C46"/>
    <mergeCell ref="F47:H47"/>
    <mergeCell ref="A32:C32"/>
    <mergeCell ref="A33:D33"/>
    <mergeCell ref="A34:C34"/>
    <mergeCell ref="F34:H34"/>
    <mergeCell ref="A35:C35"/>
    <mergeCell ref="A41:D41"/>
    <mergeCell ref="A27:C27"/>
    <mergeCell ref="A28:D28"/>
    <mergeCell ref="F28:H28"/>
    <mergeCell ref="A29:C29"/>
    <mergeCell ref="A30:C30"/>
    <mergeCell ref="A31:C31"/>
    <mergeCell ref="F31:H31"/>
    <mergeCell ref="A23:D23"/>
    <mergeCell ref="F23:H23"/>
    <mergeCell ref="A24:C24"/>
    <mergeCell ref="A25:C25"/>
    <mergeCell ref="F25:H25"/>
    <mergeCell ref="A26:C26"/>
    <mergeCell ref="A19:C19"/>
    <mergeCell ref="F19:H19"/>
    <mergeCell ref="A20:C20"/>
    <mergeCell ref="A21:C21"/>
    <mergeCell ref="A22:C22"/>
    <mergeCell ref="F22:H22"/>
    <mergeCell ref="A15:C15"/>
    <mergeCell ref="A16:D16"/>
    <mergeCell ref="F16:I16"/>
    <mergeCell ref="A17:C17"/>
    <mergeCell ref="F17:H17"/>
    <mergeCell ref="A18:C18"/>
    <mergeCell ref="F18:H18"/>
    <mergeCell ref="A12:C12"/>
    <mergeCell ref="F12:H12"/>
    <mergeCell ref="A13:C13"/>
    <mergeCell ref="F13:H13"/>
    <mergeCell ref="A14:C14"/>
    <mergeCell ref="F14:H14"/>
    <mergeCell ref="A10:C10"/>
    <mergeCell ref="F10:H10"/>
    <mergeCell ref="A11:C11"/>
    <mergeCell ref="F11:I11"/>
    <mergeCell ref="A6:C6"/>
    <mergeCell ref="F6:H6"/>
    <mergeCell ref="A7:C7"/>
    <mergeCell ref="F7:H7"/>
    <mergeCell ref="A8:C8"/>
    <mergeCell ref="F8:H8"/>
    <mergeCell ref="A1:I1"/>
    <mergeCell ref="A3:D3"/>
    <mergeCell ref="F3:H3"/>
    <mergeCell ref="A4:D4"/>
    <mergeCell ref="F4:I4"/>
    <mergeCell ref="A5:C5"/>
    <mergeCell ref="F5:H5"/>
    <mergeCell ref="A9:C9"/>
    <mergeCell ref="F9:H9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workbookViewId="0">
      <selection activeCell="I25" sqref="I25"/>
    </sheetView>
  </sheetViews>
  <sheetFormatPr defaultRowHeight="14.25" x14ac:dyDescent="0.2"/>
  <cols>
    <col min="1" max="1" width="10.7109375" style="14" customWidth="1"/>
    <col min="2" max="2" width="9.140625" style="14"/>
    <col min="3" max="3" width="14.5703125" style="14" customWidth="1"/>
    <col min="4" max="4" width="11.7109375" style="14" customWidth="1"/>
    <col min="5" max="5" width="3" style="14" customWidth="1"/>
    <col min="6" max="7" width="9.140625" style="14"/>
    <col min="8" max="8" width="15" style="14" customWidth="1"/>
    <col min="9" max="9" width="11.7109375" style="14" customWidth="1"/>
    <col min="10" max="16384" width="9.140625" style="14"/>
  </cols>
  <sheetData>
    <row r="1" spans="1:9" ht="20.25" x14ac:dyDescent="0.3">
      <c r="A1" s="176" t="s">
        <v>43</v>
      </c>
      <c r="B1" s="176"/>
      <c r="C1" s="176"/>
      <c r="D1" s="176"/>
      <c r="E1" s="176"/>
      <c r="F1" s="176"/>
      <c r="G1" s="176"/>
      <c r="H1" s="176"/>
      <c r="I1" s="176"/>
    </row>
    <row r="2" spans="1:9" ht="9.7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8" x14ac:dyDescent="0.25">
      <c r="A3" s="177" t="s">
        <v>173</v>
      </c>
      <c r="B3" s="177"/>
      <c r="C3" s="177"/>
      <c r="D3" s="177"/>
      <c r="E3" s="110"/>
      <c r="F3" s="177" t="s">
        <v>118</v>
      </c>
      <c r="G3" s="177"/>
      <c r="H3" s="177"/>
      <c r="I3" s="111">
        <f>Absentee!I3+'Absentee 2'!I3</f>
        <v>3245</v>
      </c>
    </row>
    <row r="4" spans="1:9" ht="15.75" x14ac:dyDescent="0.25">
      <c r="A4" s="178" t="s">
        <v>3</v>
      </c>
      <c r="B4" s="178"/>
      <c r="C4" s="178"/>
      <c r="D4" s="178"/>
      <c r="E4" s="109"/>
      <c r="F4" s="178" t="s">
        <v>19</v>
      </c>
      <c r="G4" s="178"/>
      <c r="H4" s="178"/>
      <c r="I4" s="178"/>
    </row>
    <row r="5" spans="1:9" ht="19.5" customHeight="1" x14ac:dyDescent="0.2">
      <c r="A5" s="174" t="s">
        <v>44</v>
      </c>
      <c r="B5" s="174"/>
      <c r="C5" s="174"/>
      <c r="D5" s="112">
        <f>Absentee!D5+'Absentee 2'!D5</f>
        <v>1348</v>
      </c>
      <c r="E5" s="109"/>
      <c r="F5" s="172" t="s">
        <v>61</v>
      </c>
      <c r="G5" s="172"/>
      <c r="H5" s="172"/>
      <c r="I5" s="112">
        <f>Absentee!I5+'Absentee 2'!I5</f>
        <v>1551</v>
      </c>
    </row>
    <row r="6" spans="1:9" ht="19.5" customHeight="1" x14ac:dyDescent="0.2">
      <c r="A6" s="174" t="s">
        <v>45</v>
      </c>
      <c r="B6" s="174"/>
      <c r="C6" s="174"/>
      <c r="D6" s="112">
        <f>Absentee!D6+'Absentee 2'!D6</f>
        <v>1823</v>
      </c>
      <c r="E6" s="109"/>
      <c r="F6" s="172" t="s">
        <v>62</v>
      </c>
      <c r="G6" s="172"/>
      <c r="H6" s="172"/>
      <c r="I6" s="112">
        <f>Absentee!I6+'Absentee 2'!I6</f>
        <v>1116</v>
      </c>
    </row>
    <row r="7" spans="1:9" ht="19.5" customHeight="1" x14ac:dyDescent="0.2">
      <c r="A7" s="175" t="s">
        <v>46</v>
      </c>
      <c r="B7" s="175"/>
      <c r="C7" s="175"/>
      <c r="D7" s="112">
        <f>Absentee!D7+'Absentee 2'!D7</f>
        <v>0</v>
      </c>
      <c r="E7" s="109"/>
      <c r="F7" s="172" t="s">
        <v>9</v>
      </c>
      <c r="G7" s="172"/>
      <c r="H7" s="172"/>
      <c r="I7" s="112">
        <f>Absentee!I7+'Absentee 2'!I7</f>
        <v>1378</v>
      </c>
    </row>
    <row r="8" spans="1:9" ht="19.5" customHeight="1" x14ac:dyDescent="0.2">
      <c r="A8" s="171" t="s">
        <v>47</v>
      </c>
      <c r="B8" s="171"/>
      <c r="C8" s="171"/>
      <c r="D8" s="112">
        <f>Absentee!D8+'Absentee 2'!D8</f>
        <v>1</v>
      </c>
      <c r="E8" s="109"/>
      <c r="F8" s="172" t="s">
        <v>63</v>
      </c>
      <c r="G8" s="172"/>
      <c r="H8" s="172"/>
      <c r="I8" s="112">
        <f>Absentee!I8+'Absentee 2'!I8</f>
        <v>1457</v>
      </c>
    </row>
    <row r="9" spans="1:9" ht="19.5" customHeight="1" x14ac:dyDescent="0.2">
      <c r="A9" s="173" t="s">
        <v>48</v>
      </c>
      <c r="B9" s="173"/>
      <c r="C9" s="173"/>
      <c r="D9" s="112">
        <f>Absentee!D9+'Absentee 2'!D9</f>
        <v>1</v>
      </c>
      <c r="E9" s="109"/>
      <c r="F9" s="172" t="s">
        <v>0</v>
      </c>
      <c r="G9" s="172"/>
      <c r="H9" s="172"/>
      <c r="I9" s="112">
        <f>Absentee!I9+'Absentee 2'!I9</f>
        <v>9</v>
      </c>
    </row>
    <row r="10" spans="1:9" ht="19.5" customHeight="1" x14ac:dyDescent="0.2">
      <c r="A10" s="180" t="s">
        <v>49</v>
      </c>
      <c r="B10" s="180"/>
      <c r="C10" s="180"/>
      <c r="D10" s="112">
        <f>Absentee!D10+'Absentee 2'!D10</f>
        <v>6</v>
      </c>
      <c r="E10" s="109"/>
      <c r="F10" s="173"/>
      <c r="G10" s="173"/>
      <c r="H10" s="173"/>
      <c r="I10" s="113"/>
    </row>
    <row r="11" spans="1:9" ht="19.5" customHeight="1" x14ac:dyDescent="0.25">
      <c r="A11" s="173" t="s">
        <v>50</v>
      </c>
      <c r="B11" s="173"/>
      <c r="C11" s="173"/>
      <c r="D11" s="112">
        <f>Absentee!D11+'Absentee 2'!D11</f>
        <v>29</v>
      </c>
      <c r="E11" s="109"/>
      <c r="F11" s="178" t="s">
        <v>64</v>
      </c>
      <c r="G11" s="178"/>
      <c r="H11" s="178"/>
      <c r="I11" s="178"/>
    </row>
    <row r="12" spans="1:9" ht="19.5" customHeight="1" x14ac:dyDescent="0.2">
      <c r="A12" s="173" t="s">
        <v>51</v>
      </c>
      <c r="B12" s="173"/>
      <c r="C12" s="173"/>
      <c r="D12" s="112">
        <f>Absentee!D12+'Absentee 2'!D12</f>
        <v>1</v>
      </c>
      <c r="E12" s="109"/>
      <c r="F12" s="172" t="s">
        <v>65</v>
      </c>
      <c r="G12" s="172"/>
      <c r="H12" s="172"/>
      <c r="I12" s="112">
        <f>Absentee!I12+'Absentee 2'!I12</f>
        <v>1321</v>
      </c>
    </row>
    <row r="13" spans="1:9" ht="19.5" customHeight="1" x14ac:dyDescent="0.2">
      <c r="A13" s="179" t="s">
        <v>52</v>
      </c>
      <c r="B13" s="179"/>
      <c r="C13" s="179"/>
      <c r="D13" s="112">
        <f>Absentee!D13+'Absentee 2'!D13</f>
        <v>4</v>
      </c>
      <c r="E13" s="109"/>
      <c r="F13" s="172" t="s">
        <v>66</v>
      </c>
      <c r="G13" s="172"/>
      <c r="H13" s="172"/>
      <c r="I13" s="112">
        <f>Absentee!I13+'Absentee 2'!I13</f>
        <v>1652</v>
      </c>
    </row>
    <row r="14" spans="1:9" ht="19.5" customHeight="1" x14ac:dyDescent="0.2">
      <c r="A14" s="173" t="s">
        <v>0</v>
      </c>
      <c r="B14" s="173"/>
      <c r="C14" s="173"/>
      <c r="D14" s="112">
        <f>Absentee!D14+'Absentee 2'!D14</f>
        <v>7</v>
      </c>
      <c r="E14" s="109"/>
      <c r="F14" s="172" t="s">
        <v>0</v>
      </c>
      <c r="G14" s="172"/>
      <c r="H14" s="172"/>
      <c r="I14" s="112">
        <f>Absentee!I14+'Absentee 2'!I14</f>
        <v>8</v>
      </c>
    </row>
    <row r="15" spans="1:9" ht="19.5" customHeight="1" x14ac:dyDescent="0.2">
      <c r="A15" s="173"/>
      <c r="B15" s="173"/>
      <c r="C15" s="173"/>
      <c r="D15" s="113"/>
      <c r="E15" s="109"/>
      <c r="F15" s="109"/>
      <c r="G15" s="109"/>
      <c r="H15" s="109"/>
      <c r="I15" s="109"/>
    </row>
    <row r="16" spans="1:9" ht="19.5" customHeight="1" x14ac:dyDescent="0.25">
      <c r="A16" s="178" t="s">
        <v>4</v>
      </c>
      <c r="B16" s="178"/>
      <c r="C16" s="178"/>
      <c r="D16" s="178"/>
      <c r="E16" s="109"/>
      <c r="F16" s="178" t="s">
        <v>10</v>
      </c>
      <c r="G16" s="178"/>
      <c r="H16" s="178"/>
      <c r="I16" s="178"/>
    </row>
    <row r="17" spans="1:9" ht="19.5" customHeight="1" x14ac:dyDescent="0.2">
      <c r="A17" s="173" t="s">
        <v>53</v>
      </c>
      <c r="B17" s="173"/>
      <c r="C17" s="173"/>
      <c r="D17" s="112">
        <f>Absentee!D17+'Absentee 2'!D17</f>
        <v>1335</v>
      </c>
      <c r="E17" s="109"/>
      <c r="F17" s="172" t="s">
        <v>11</v>
      </c>
      <c r="G17" s="172"/>
      <c r="H17" s="172"/>
      <c r="I17" s="112">
        <f>Absentee!I17+'Absentee 2'!I17</f>
        <v>2526</v>
      </c>
    </row>
    <row r="18" spans="1:9" ht="19.5" customHeight="1" x14ac:dyDescent="0.2">
      <c r="A18" s="173" t="s">
        <v>54</v>
      </c>
      <c r="B18" s="173"/>
      <c r="C18" s="173"/>
      <c r="D18" s="112">
        <f>Absentee!D18+'Absentee 2'!D18</f>
        <v>1707</v>
      </c>
      <c r="E18" s="109"/>
      <c r="F18" s="172" t="s">
        <v>0</v>
      </c>
      <c r="G18" s="172"/>
      <c r="H18" s="172"/>
      <c r="I18" s="112">
        <f>Absentee!I18+'Absentee 2'!I18</f>
        <v>15</v>
      </c>
    </row>
    <row r="19" spans="1:9" ht="19.5" customHeight="1" x14ac:dyDescent="0.2">
      <c r="A19" s="173" t="s">
        <v>55</v>
      </c>
      <c r="B19" s="173"/>
      <c r="C19" s="173"/>
      <c r="D19" s="112">
        <f>Absentee!D19+'Absentee 2'!D19</f>
        <v>68</v>
      </c>
      <c r="E19" s="109"/>
      <c r="F19" s="173"/>
      <c r="G19" s="173"/>
      <c r="H19" s="173"/>
      <c r="I19" s="113"/>
    </row>
    <row r="20" spans="1:9" ht="19.5" customHeight="1" x14ac:dyDescent="0.25">
      <c r="A20" s="173" t="s">
        <v>56</v>
      </c>
      <c r="B20" s="173"/>
      <c r="C20" s="173"/>
      <c r="D20" s="112">
        <f>Absentee!D20+'Absentee 2'!D20</f>
        <v>40</v>
      </c>
      <c r="E20" s="109"/>
      <c r="F20" s="114" t="s">
        <v>12</v>
      </c>
      <c r="G20" s="114"/>
      <c r="H20" s="114"/>
      <c r="I20" s="114"/>
    </row>
    <row r="21" spans="1:9" ht="19.5" customHeight="1" x14ac:dyDescent="0.2">
      <c r="A21" s="173" t="s">
        <v>0</v>
      </c>
      <c r="B21" s="173"/>
      <c r="C21" s="173"/>
      <c r="D21" s="112">
        <f>Absentee!D21+'Absentee 2'!D21</f>
        <v>0</v>
      </c>
      <c r="E21" s="109"/>
      <c r="F21" s="115" t="s">
        <v>13</v>
      </c>
      <c r="G21" s="115"/>
      <c r="H21" s="115"/>
      <c r="I21" s="112">
        <f>Absentee!I21+'Absentee 2'!I21</f>
        <v>2571</v>
      </c>
    </row>
    <row r="22" spans="1:9" ht="19.5" customHeight="1" x14ac:dyDescent="0.2">
      <c r="A22" s="173"/>
      <c r="B22" s="173"/>
      <c r="C22" s="173"/>
      <c r="D22" s="113"/>
      <c r="E22" s="109"/>
      <c r="F22" s="172" t="s">
        <v>0</v>
      </c>
      <c r="G22" s="172"/>
      <c r="H22" s="172"/>
      <c r="I22" s="112">
        <f>Absentee!I22+'Absentee 2'!I22</f>
        <v>35</v>
      </c>
    </row>
    <row r="23" spans="1:9" ht="19.5" customHeight="1" x14ac:dyDescent="0.25">
      <c r="A23" s="178" t="s">
        <v>5</v>
      </c>
      <c r="B23" s="178"/>
      <c r="C23" s="178"/>
      <c r="D23" s="178"/>
      <c r="E23" s="109"/>
      <c r="F23" s="173"/>
      <c r="G23" s="173"/>
      <c r="H23" s="173"/>
      <c r="I23" s="113"/>
    </row>
    <row r="24" spans="1:9" ht="19.5" customHeight="1" x14ac:dyDescent="0.25">
      <c r="A24" s="173" t="s">
        <v>57</v>
      </c>
      <c r="B24" s="173"/>
      <c r="C24" s="173"/>
      <c r="D24" s="112">
        <f>Absentee!D24+'Absentee 2'!D24</f>
        <v>1311</v>
      </c>
      <c r="E24" s="109"/>
      <c r="F24" s="114" t="s">
        <v>33</v>
      </c>
      <c r="G24" s="114"/>
      <c r="H24" s="114"/>
      <c r="I24" s="114"/>
    </row>
    <row r="25" spans="1:9" ht="19.5" customHeight="1" x14ac:dyDescent="0.2">
      <c r="A25" s="173" t="s">
        <v>58</v>
      </c>
      <c r="B25" s="173"/>
      <c r="C25" s="173"/>
      <c r="D25" s="112">
        <f>Absentee!D25+'Absentee 2'!D25</f>
        <v>1670</v>
      </c>
      <c r="E25" s="109"/>
      <c r="F25" s="172" t="s">
        <v>0</v>
      </c>
      <c r="G25" s="172"/>
      <c r="H25" s="172"/>
      <c r="I25" s="112">
        <f>Absentee!I25+'Absentee 2'!I25</f>
        <v>18</v>
      </c>
    </row>
    <row r="26" spans="1:9" ht="19.5" customHeight="1" x14ac:dyDescent="0.2">
      <c r="A26" s="173" t="s">
        <v>0</v>
      </c>
      <c r="B26" s="173"/>
      <c r="C26" s="173"/>
      <c r="D26" s="112">
        <f>Absentee!D26+'Absentee 2'!D26</f>
        <v>3</v>
      </c>
      <c r="E26" s="109"/>
      <c r="F26" s="109"/>
      <c r="G26" s="109"/>
      <c r="H26" s="109"/>
      <c r="I26" s="109"/>
    </row>
    <row r="27" spans="1:9" ht="19.5" customHeight="1" x14ac:dyDescent="0.25">
      <c r="A27" s="173"/>
      <c r="B27" s="173"/>
      <c r="C27" s="173"/>
      <c r="D27" s="113"/>
      <c r="E27" s="109"/>
      <c r="F27" s="114" t="s">
        <v>82</v>
      </c>
      <c r="G27" s="114"/>
      <c r="H27" s="114"/>
      <c r="I27" s="114"/>
    </row>
    <row r="28" spans="1:9" ht="19.5" customHeight="1" x14ac:dyDescent="0.25">
      <c r="A28" s="178" t="s">
        <v>6</v>
      </c>
      <c r="B28" s="178"/>
      <c r="C28" s="178"/>
      <c r="D28" s="178"/>
      <c r="E28" s="109"/>
      <c r="F28" s="172" t="s">
        <v>0</v>
      </c>
      <c r="G28" s="172"/>
      <c r="H28" s="172"/>
      <c r="I28" s="112">
        <f>Absentee!I28+'Absentee 2'!I28</f>
        <v>10</v>
      </c>
    </row>
    <row r="29" spans="1:9" ht="19.5" customHeight="1" x14ac:dyDescent="0.2">
      <c r="A29" s="173" t="s">
        <v>59</v>
      </c>
      <c r="B29" s="173"/>
      <c r="C29" s="173"/>
      <c r="D29" s="112">
        <f>Absentee!D29+'Absentee 2'!D29</f>
        <v>1227</v>
      </c>
      <c r="E29" s="109"/>
      <c r="F29" s="109"/>
      <c r="G29" s="109"/>
      <c r="H29" s="109"/>
      <c r="I29" s="109"/>
    </row>
    <row r="30" spans="1:9" ht="19.5" customHeight="1" x14ac:dyDescent="0.25">
      <c r="A30" s="173" t="s">
        <v>7</v>
      </c>
      <c r="B30" s="173"/>
      <c r="C30" s="173"/>
      <c r="D30" s="112">
        <f>Absentee!D30+'Absentee 2'!D30</f>
        <v>1801</v>
      </c>
      <c r="E30" s="109"/>
      <c r="F30" s="114" t="s">
        <v>34</v>
      </c>
      <c r="G30" s="114"/>
      <c r="H30" s="114"/>
      <c r="I30" s="114"/>
    </row>
    <row r="31" spans="1:9" ht="19.5" customHeight="1" x14ac:dyDescent="0.2">
      <c r="A31" s="173" t="s">
        <v>0</v>
      </c>
      <c r="B31" s="173"/>
      <c r="C31" s="173"/>
      <c r="D31" s="112">
        <f>Absentee!D31+'Absentee 2'!D31</f>
        <v>2</v>
      </c>
      <c r="E31" s="109"/>
      <c r="F31" s="172" t="s">
        <v>0</v>
      </c>
      <c r="G31" s="172"/>
      <c r="H31" s="172"/>
      <c r="I31" s="112">
        <f>Absentee!I31+'Absentee 2'!I31</f>
        <v>9</v>
      </c>
    </row>
    <row r="32" spans="1:9" ht="19.5" customHeight="1" x14ac:dyDescent="0.2">
      <c r="A32" s="173"/>
      <c r="B32" s="173"/>
      <c r="C32" s="173"/>
      <c r="D32" s="113"/>
      <c r="E32" s="109"/>
      <c r="F32" s="109"/>
      <c r="G32" s="109"/>
      <c r="H32" s="109"/>
      <c r="I32" s="109"/>
    </row>
    <row r="33" spans="1:9" ht="19.5" customHeight="1" x14ac:dyDescent="0.25">
      <c r="A33" s="181" t="s">
        <v>8</v>
      </c>
      <c r="B33" s="181"/>
      <c r="C33" s="181"/>
      <c r="D33" s="181"/>
      <c r="E33" s="109"/>
      <c r="F33" s="114" t="s">
        <v>81</v>
      </c>
      <c r="G33" s="114"/>
      <c r="H33" s="114"/>
      <c r="I33" s="114"/>
    </row>
    <row r="34" spans="1:9" ht="19.5" customHeight="1" x14ac:dyDescent="0.2">
      <c r="A34" s="173" t="s">
        <v>60</v>
      </c>
      <c r="B34" s="173"/>
      <c r="C34" s="173"/>
      <c r="D34" s="112">
        <f>Absentee!D34+'Absentee 2'!D34</f>
        <v>2158</v>
      </c>
      <c r="E34" s="109"/>
      <c r="F34" s="172" t="s">
        <v>0</v>
      </c>
      <c r="G34" s="172"/>
      <c r="H34" s="172"/>
      <c r="I34" s="112">
        <f>Absentee!I34+'Absentee 2'!I34</f>
        <v>5</v>
      </c>
    </row>
    <row r="35" spans="1:9" ht="19.5" customHeight="1" x14ac:dyDescent="0.2">
      <c r="A35" s="173" t="s">
        <v>0</v>
      </c>
      <c r="B35" s="173"/>
      <c r="C35" s="173"/>
      <c r="D35" s="112">
        <f>Absentee!D35+'Absentee 2'!D35</f>
        <v>55</v>
      </c>
      <c r="E35" s="109"/>
      <c r="F35" s="109"/>
      <c r="G35" s="109"/>
      <c r="H35" s="109"/>
      <c r="I35" s="109"/>
    </row>
    <row r="36" spans="1:9" ht="19.5" customHeight="1" x14ac:dyDescent="0.2">
      <c r="A36" s="116"/>
      <c r="B36" s="116"/>
      <c r="C36" s="116"/>
      <c r="D36" s="113"/>
      <c r="E36" s="109"/>
      <c r="F36" s="109"/>
      <c r="G36" s="109"/>
      <c r="H36" s="109"/>
      <c r="I36" s="109"/>
    </row>
    <row r="37" spans="1:9" ht="19.5" customHeight="1" x14ac:dyDescent="0.2">
      <c r="A37" s="116"/>
      <c r="B37" s="116"/>
      <c r="C37" s="116"/>
      <c r="D37" s="113"/>
      <c r="E37" s="109"/>
      <c r="F37" s="109"/>
      <c r="G37" s="109"/>
      <c r="H37" s="109"/>
      <c r="I37" s="109"/>
    </row>
    <row r="38" spans="1:9" ht="19.5" customHeight="1" x14ac:dyDescent="0.3">
      <c r="A38" s="116"/>
      <c r="B38" s="116"/>
      <c r="C38" s="116"/>
      <c r="D38" s="113"/>
      <c r="E38" s="109"/>
      <c r="F38" s="117"/>
      <c r="G38" s="117"/>
      <c r="H38" s="117"/>
      <c r="I38" s="117"/>
    </row>
    <row r="39" spans="1:9" ht="20.25" x14ac:dyDescent="0.3">
      <c r="A39" s="118" t="str">
        <f>A1</f>
        <v>CALL IN SHEET FOR GENERAL ELECTION 11/3/2020</v>
      </c>
      <c r="B39" s="117"/>
      <c r="C39" s="117"/>
      <c r="D39" s="117"/>
      <c r="E39" s="117"/>
      <c r="F39" s="109"/>
      <c r="G39" s="109"/>
      <c r="H39" s="109"/>
      <c r="I39" s="109"/>
    </row>
    <row r="40" spans="1:9" ht="9.75" customHeight="1" x14ac:dyDescent="0.25">
      <c r="A40" s="109"/>
      <c r="B40" s="109"/>
      <c r="C40" s="109"/>
      <c r="D40" s="109"/>
      <c r="E40" s="109"/>
      <c r="F40" s="119"/>
      <c r="G40" s="119"/>
      <c r="H40" s="119"/>
      <c r="I40" s="119"/>
    </row>
    <row r="41" spans="1:9" ht="18" x14ac:dyDescent="0.25">
      <c r="A41" s="177" t="str">
        <f>A3</f>
        <v>PRECINCT: Absentee Total</v>
      </c>
      <c r="B41" s="177"/>
      <c r="C41" s="177"/>
      <c r="D41" s="177"/>
      <c r="E41" s="110"/>
      <c r="F41" s="119"/>
      <c r="G41" s="119"/>
      <c r="H41" s="119"/>
      <c r="I41" s="119"/>
    </row>
    <row r="42" spans="1:9" ht="19.5" customHeight="1" x14ac:dyDescent="0.3">
      <c r="A42" s="116"/>
      <c r="B42" s="116"/>
      <c r="C42" s="116"/>
      <c r="D42" s="113"/>
      <c r="E42" s="109"/>
      <c r="F42" s="117"/>
      <c r="G42" s="117"/>
      <c r="H42" s="117"/>
      <c r="I42" s="117"/>
    </row>
    <row r="43" spans="1:9" ht="19.5" customHeight="1" x14ac:dyDescent="0.25">
      <c r="A43" s="178" t="s">
        <v>29</v>
      </c>
      <c r="B43" s="178"/>
      <c r="C43" s="178"/>
      <c r="D43" s="178"/>
      <c r="E43" s="109"/>
      <c r="F43" s="114" t="s">
        <v>95</v>
      </c>
      <c r="G43" s="114"/>
      <c r="H43" s="114"/>
      <c r="I43" s="114"/>
    </row>
    <row r="44" spans="1:9" ht="19.5" customHeight="1" x14ac:dyDescent="0.2">
      <c r="A44" s="173" t="s">
        <v>30</v>
      </c>
      <c r="B44" s="173"/>
      <c r="C44" s="173"/>
      <c r="D44" s="112">
        <f>Absentee!D44+'Absentee 2'!D44</f>
        <v>61</v>
      </c>
      <c r="E44" s="109"/>
      <c r="F44" s="172" t="s">
        <v>0</v>
      </c>
      <c r="G44" s="172"/>
      <c r="H44" s="172"/>
      <c r="I44" s="112">
        <f>Absentee!I44+'Absentee 2'!I44</f>
        <v>0</v>
      </c>
    </row>
    <row r="45" spans="1:9" ht="19.5" customHeight="1" x14ac:dyDescent="0.2">
      <c r="A45" s="173" t="s">
        <v>84</v>
      </c>
      <c r="B45" s="173"/>
      <c r="C45" s="173"/>
      <c r="D45" s="112">
        <f>Absentee!D45+'Absentee 2'!D45</f>
        <v>54</v>
      </c>
      <c r="E45" s="109"/>
      <c r="F45" s="120"/>
      <c r="G45" s="120"/>
      <c r="H45" s="120"/>
      <c r="I45" s="113"/>
    </row>
    <row r="46" spans="1:9" ht="19.5" customHeight="1" x14ac:dyDescent="0.25">
      <c r="A46" s="173" t="s">
        <v>0</v>
      </c>
      <c r="B46" s="173"/>
      <c r="C46" s="173"/>
      <c r="D46" s="112">
        <f>Absentee!D46+'Absentee 2'!D46</f>
        <v>1</v>
      </c>
      <c r="E46" s="109"/>
      <c r="F46" s="114" t="s">
        <v>96</v>
      </c>
      <c r="G46" s="114"/>
      <c r="H46" s="114"/>
      <c r="I46" s="114"/>
    </row>
    <row r="47" spans="1:9" ht="19.5" customHeight="1" x14ac:dyDescent="0.2">
      <c r="A47" s="116"/>
      <c r="B47" s="116"/>
      <c r="C47" s="116"/>
      <c r="D47" s="113"/>
      <c r="E47" s="109"/>
      <c r="F47" s="172" t="s">
        <v>97</v>
      </c>
      <c r="G47" s="172"/>
      <c r="H47" s="172"/>
      <c r="I47" s="112">
        <f>Absentee!I47+'Absentee 2'!I47</f>
        <v>38</v>
      </c>
    </row>
    <row r="48" spans="1:9" ht="19.5" customHeight="1" x14ac:dyDescent="0.25">
      <c r="A48" s="114" t="s">
        <v>35</v>
      </c>
      <c r="B48" s="114"/>
      <c r="C48" s="114"/>
      <c r="D48" s="114"/>
      <c r="E48" s="109"/>
      <c r="F48" s="172" t="s">
        <v>0</v>
      </c>
      <c r="G48" s="172"/>
      <c r="H48" s="172"/>
      <c r="I48" s="112">
        <f>Absentee!I48+'Absentee 2'!I48</f>
        <v>0</v>
      </c>
    </row>
    <row r="49" spans="1:9" ht="19.5" customHeight="1" x14ac:dyDescent="0.3">
      <c r="A49" s="115" t="s">
        <v>0</v>
      </c>
      <c r="B49" s="115"/>
      <c r="C49" s="115"/>
      <c r="D49" s="112">
        <f>Absentee!D49+'Absentee 2'!D49</f>
        <v>13</v>
      </c>
      <c r="E49" s="109"/>
      <c r="F49" s="117"/>
      <c r="G49" s="117"/>
      <c r="H49" s="117"/>
      <c r="I49" s="117"/>
    </row>
    <row r="50" spans="1:9" ht="19.5" customHeight="1" x14ac:dyDescent="0.25">
      <c r="A50" s="116"/>
      <c r="B50" s="116"/>
      <c r="C50" s="116"/>
      <c r="D50" s="113"/>
      <c r="E50" s="109"/>
      <c r="F50" s="114" t="s">
        <v>31</v>
      </c>
      <c r="G50" s="114"/>
      <c r="H50" s="114"/>
      <c r="I50" s="114"/>
    </row>
    <row r="51" spans="1:9" ht="19.5" customHeight="1" x14ac:dyDescent="0.25">
      <c r="A51" s="178" t="s">
        <v>41</v>
      </c>
      <c r="B51" s="178"/>
      <c r="C51" s="178"/>
      <c r="D51" s="178"/>
      <c r="E51" s="109"/>
      <c r="F51" s="172" t="s">
        <v>32</v>
      </c>
      <c r="G51" s="172"/>
      <c r="H51" s="172"/>
      <c r="I51" s="112">
        <f>Absentee!I51+'Absentee 2'!I51</f>
        <v>69</v>
      </c>
    </row>
    <row r="52" spans="1:9" ht="19.5" customHeight="1" x14ac:dyDescent="0.2">
      <c r="A52" s="173" t="s">
        <v>209</v>
      </c>
      <c r="B52" s="173"/>
      <c r="C52" s="173"/>
      <c r="D52" s="112">
        <f>Absentee!D52+'Absentee 2'!D52</f>
        <v>44</v>
      </c>
      <c r="E52" s="109"/>
      <c r="F52" s="172" t="s">
        <v>42</v>
      </c>
      <c r="G52" s="172"/>
      <c r="H52" s="172"/>
      <c r="I52" s="112">
        <f>Absentee!I52+'Absentee 2'!I52</f>
        <v>77</v>
      </c>
    </row>
    <row r="53" spans="1:9" ht="19.5" customHeight="1" x14ac:dyDescent="0.2">
      <c r="A53" s="173" t="s">
        <v>87</v>
      </c>
      <c r="B53" s="173"/>
      <c r="C53" s="173"/>
      <c r="D53" s="112">
        <f>Absentee!D53+'Absentee 2'!D53</f>
        <v>37</v>
      </c>
      <c r="E53" s="109"/>
      <c r="F53" s="172" t="s">
        <v>0</v>
      </c>
      <c r="G53" s="172"/>
      <c r="H53" s="172"/>
      <c r="I53" s="112">
        <f>Absentee!I53+'Absentee 2'!I53</f>
        <v>0</v>
      </c>
    </row>
    <row r="54" spans="1:9" ht="19.5" customHeight="1" x14ac:dyDescent="0.3">
      <c r="A54" s="173" t="s">
        <v>0</v>
      </c>
      <c r="B54" s="173"/>
      <c r="C54" s="173"/>
      <c r="D54" s="112">
        <f>Absentee!D54+'Absentee 2'!D54</f>
        <v>1</v>
      </c>
      <c r="E54" s="109"/>
      <c r="F54" s="117"/>
      <c r="G54" s="117"/>
      <c r="H54" s="117"/>
      <c r="I54" s="117"/>
    </row>
    <row r="55" spans="1:9" ht="19.5" customHeight="1" x14ac:dyDescent="0.25">
      <c r="A55" s="109"/>
      <c r="B55" s="109"/>
      <c r="C55" s="109"/>
      <c r="D55" s="109"/>
      <c r="E55" s="109"/>
      <c r="F55" s="114" t="s">
        <v>37</v>
      </c>
      <c r="G55" s="114"/>
      <c r="H55" s="114"/>
      <c r="I55" s="121"/>
    </row>
    <row r="56" spans="1:9" ht="19.5" customHeight="1" x14ac:dyDescent="0.25">
      <c r="A56" s="114" t="s">
        <v>88</v>
      </c>
      <c r="B56" s="114"/>
      <c r="C56" s="114"/>
      <c r="D56" s="114"/>
      <c r="E56" s="109"/>
      <c r="F56" s="173" t="s">
        <v>38</v>
      </c>
      <c r="G56" s="173"/>
      <c r="H56" s="173"/>
      <c r="I56" s="112">
        <f>Absentee!I56+'Absentee 2'!I56</f>
        <v>26</v>
      </c>
    </row>
    <row r="57" spans="1:9" ht="19.5" customHeight="1" x14ac:dyDescent="0.2">
      <c r="A57" s="172" t="s">
        <v>0</v>
      </c>
      <c r="B57" s="172"/>
      <c r="C57" s="172"/>
      <c r="D57" s="112">
        <f>Absentee!D57+'Absentee 2'!D57</f>
        <v>5</v>
      </c>
      <c r="E57" s="109"/>
      <c r="F57" s="173" t="s">
        <v>101</v>
      </c>
      <c r="G57" s="173"/>
      <c r="H57" s="173"/>
      <c r="I57" s="112">
        <f>Absentee!I57+'Absentee 2'!I57</f>
        <v>43</v>
      </c>
    </row>
    <row r="58" spans="1:9" ht="19.5" customHeight="1" x14ac:dyDescent="0.2">
      <c r="A58" s="116"/>
      <c r="B58" s="116"/>
      <c r="C58" s="116"/>
      <c r="D58" s="113"/>
      <c r="E58" s="109"/>
      <c r="F58" s="173" t="s">
        <v>0</v>
      </c>
      <c r="G58" s="173"/>
      <c r="H58" s="173"/>
      <c r="I58" s="112">
        <f>Absentee!I58+'Absentee 2'!I58</f>
        <v>1</v>
      </c>
    </row>
    <row r="59" spans="1:9" ht="19.5" customHeight="1" x14ac:dyDescent="0.25">
      <c r="A59" s="114" t="s">
        <v>39</v>
      </c>
      <c r="B59" s="114"/>
      <c r="C59" s="114"/>
      <c r="D59" s="114"/>
      <c r="E59" s="109"/>
      <c r="F59" s="116"/>
      <c r="G59" s="116"/>
      <c r="H59" s="116"/>
      <c r="I59" s="113"/>
    </row>
    <row r="60" spans="1:9" ht="19.5" customHeight="1" x14ac:dyDescent="0.25">
      <c r="A60" s="172" t="s">
        <v>40</v>
      </c>
      <c r="B60" s="172"/>
      <c r="C60" s="172"/>
      <c r="D60" s="112">
        <f>Absentee!D60+'Absentee 2'!D60</f>
        <v>93</v>
      </c>
      <c r="E60" s="109"/>
      <c r="F60" s="114" t="s">
        <v>103</v>
      </c>
      <c r="G60" s="114"/>
      <c r="H60" s="114"/>
      <c r="I60" s="121"/>
    </row>
    <row r="61" spans="1:9" ht="19.5" customHeight="1" x14ac:dyDescent="0.2">
      <c r="A61" s="172" t="s">
        <v>0</v>
      </c>
      <c r="B61" s="172"/>
      <c r="C61" s="172"/>
      <c r="D61" s="112">
        <f>Absentee!D61+'Absentee 2'!D61</f>
        <v>2</v>
      </c>
      <c r="E61" s="109"/>
      <c r="F61" s="173" t="s">
        <v>102</v>
      </c>
      <c r="G61" s="173"/>
      <c r="H61" s="173"/>
      <c r="I61" s="112">
        <f>Absentee!I61+'Absentee 2'!I61</f>
        <v>40</v>
      </c>
    </row>
    <row r="62" spans="1:9" ht="19.5" customHeight="1" x14ac:dyDescent="0.25">
      <c r="A62" s="121"/>
      <c r="B62" s="121"/>
      <c r="C62" s="121"/>
      <c r="D62" s="121"/>
      <c r="E62" s="109"/>
      <c r="F62" s="173" t="s">
        <v>0</v>
      </c>
      <c r="G62" s="173"/>
      <c r="H62" s="173"/>
      <c r="I62" s="112">
        <f>Absentee!I62+'Absentee 2'!I62</f>
        <v>1</v>
      </c>
    </row>
    <row r="63" spans="1:9" ht="19.5" customHeight="1" x14ac:dyDescent="0.25">
      <c r="A63" s="114" t="s">
        <v>90</v>
      </c>
      <c r="B63" s="114"/>
      <c r="C63" s="114"/>
      <c r="D63" s="114"/>
      <c r="E63" s="109"/>
      <c r="F63" s="116"/>
      <c r="G63" s="116"/>
      <c r="H63" s="116"/>
      <c r="I63" s="113"/>
    </row>
    <row r="64" spans="1:9" ht="19.5" customHeight="1" x14ac:dyDescent="0.25">
      <c r="A64" s="172" t="s">
        <v>0</v>
      </c>
      <c r="B64" s="172"/>
      <c r="C64" s="172"/>
      <c r="D64" s="112">
        <f>Absentee!D64+'Absentee 2'!D64</f>
        <v>6</v>
      </c>
      <c r="E64" s="109"/>
      <c r="F64" s="114" t="s">
        <v>104</v>
      </c>
      <c r="G64" s="114"/>
      <c r="H64" s="114"/>
      <c r="I64" s="121"/>
    </row>
    <row r="65" spans="1:9" ht="19.5" customHeight="1" x14ac:dyDescent="0.2">
      <c r="A65" s="116"/>
      <c r="B65" s="116"/>
      <c r="C65" s="116"/>
      <c r="D65" s="113"/>
      <c r="E65" s="109"/>
      <c r="F65" s="173" t="s">
        <v>105</v>
      </c>
      <c r="G65" s="173"/>
      <c r="H65" s="173"/>
      <c r="I65" s="112">
        <f>Absentee!I65+'Absentee 2'!I65</f>
        <v>47</v>
      </c>
    </row>
    <row r="66" spans="1:9" ht="19.5" customHeight="1" x14ac:dyDescent="0.25">
      <c r="A66" s="178" t="s">
        <v>20</v>
      </c>
      <c r="B66" s="178"/>
      <c r="C66" s="178"/>
      <c r="D66" s="178"/>
      <c r="E66" s="109"/>
      <c r="F66" s="173" t="s">
        <v>0</v>
      </c>
      <c r="G66" s="173"/>
      <c r="H66" s="173"/>
      <c r="I66" s="112">
        <f>Absentee!I66+'Absentee 2'!I66</f>
        <v>0</v>
      </c>
    </row>
    <row r="67" spans="1:9" ht="19.5" customHeight="1" x14ac:dyDescent="0.3">
      <c r="A67" s="173" t="s">
        <v>21</v>
      </c>
      <c r="B67" s="173"/>
      <c r="C67" s="173"/>
      <c r="D67" s="112">
        <f>Absentee!D67+'Absentee 2'!D67</f>
        <v>106</v>
      </c>
      <c r="E67" s="109"/>
      <c r="F67" s="117"/>
      <c r="G67" s="117"/>
      <c r="H67" s="117"/>
      <c r="I67" s="117"/>
    </row>
    <row r="68" spans="1:9" ht="19.5" customHeight="1" x14ac:dyDescent="0.25">
      <c r="A68" s="173" t="s">
        <v>0</v>
      </c>
      <c r="B68" s="173"/>
      <c r="C68" s="173"/>
      <c r="D68" s="112">
        <f>Absentee!D68+'Absentee 2'!D68</f>
        <v>2</v>
      </c>
      <c r="E68" s="109"/>
      <c r="F68" s="178" t="s">
        <v>36</v>
      </c>
      <c r="G68" s="178"/>
      <c r="H68" s="178"/>
      <c r="I68" s="178"/>
    </row>
    <row r="69" spans="1:9" ht="19.5" customHeight="1" x14ac:dyDescent="0.2">
      <c r="A69" s="109"/>
      <c r="B69" s="109"/>
      <c r="C69" s="109"/>
      <c r="D69" s="109"/>
      <c r="E69" s="109"/>
      <c r="F69" s="173" t="s">
        <v>99</v>
      </c>
      <c r="G69" s="173"/>
      <c r="H69" s="173"/>
      <c r="I69" s="112">
        <f>Absentee!I69+'Absentee 2'!I69</f>
        <v>54</v>
      </c>
    </row>
    <row r="70" spans="1:9" ht="19.5" customHeight="1" x14ac:dyDescent="0.25">
      <c r="A70" s="114" t="s">
        <v>92</v>
      </c>
      <c r="B70" s="114"/>
      <c r="C70" s="114"/>
      <c r="D70" s="114"/>
      <c r="E70" s="109"/>
      <c r="F70" s="173" t="s">
        <v>0</v>
      </c>
      <c r="G70" s="173"/>
      <c r="H70" s="173"/>
      <c r="I70" s="112">
        <f>Absentee!I70+'Absentee 2'!I70</f>
        <v>4</v>
      </c>
    </row>
    <row r="71" spans="1:9" ht="19.5" customHeight="1" x14ac:dyDescent="0.2">
      <c r="A71" s="173" t="s">
        <v>93</v>
      </c>
      <c r="B71" s="173"/>
      <c r="C71" s="173"/>
      <c r="D71" s="112">
        <f>Absentee!D71+'Absentee 2'!D71</f>
        <v>25</v>
      </c>
      <c r="E71" s="109"/>
      <c r="F71" s="116"/>
      <c r="G71" s="116"/>
      <c r="H71" s="116"/>
      <c r="I71" s="113"/>
    </row>
    <row r="72" spans="1:9" ht="19.5" customHeight="1" x14ac:dyDescent="0.25">
      <c r="A72" s="173" t="s">
        <v>0</v>
      </c>
      <c r="B72" s="173"/>
      <c r="C72" s="173"/>
      <c r="D72" s="112">
        <f>Absentee!D72+'Absentee 2'!D72</f>
        <v>0</v>
      </c>
      <c r="E72" s="109"/>
      <c r="F72" s="114" t="s">
        <v>100</v>
      </c>
      <c r="G72" s="114"/>
      <c r="H72" s="114"/>
      <c r="I72" s="121"/>
    </row>
    <row r="73" spans="1:9" ht="19.5" customHeight="1" x14ac:dyDescent="0.2">
      <c r="A73" s="116"/>
      <c r="B73" s="116"/>
      <c r="C73" s="116"/>
      <c r="D73" s="113"/>
      <c r="E73" s="109"/>
      <c r="F73" s="173" t="s">
        <v>0</v>
      </c>
      <c r="G73" s="173"/>
      <c r="H73" s="173"/>
      <c r="I73" s="112">
        <f>Absentee!I73+'Absentee 2'!I73</f>
        <v>3</v>
      </c>
    </row>
    <row r="74" spans="1:9" ht="19.5" customHeight="1" x14ac:dyDescent="0.3">
      <c r="A74" s="116"/>
      <c r="B74" s="116"/>
      <c r="C74" s="116"/>
      <c r="D74" s="113"/>
      <c r="E74" s="109"/>
      <c r="F74" s="117"/>
      <c r="G74" s="117"/>
      <c r="H74" s="117"/>
      <c r="I74" s="117"/>
    </row>
    <row r="75" spans="1:9" ht="19.5" customHeight="1" x14ac:dyDescent="0.3">
      <c r="A75" s="116"/>
      <c r="B75" s="116"/>
      <c r="C75" s="116"/>
      <c r="D75" s="113"/>
      <c r="E75" s="109"/>
      <c r="F75" s="117"/>
      <c r="G75" s="117"/>
      <c r="H75" s="117"/>
      <c r="I75" s="117"/>
    </row>
    <row r="76" spans="1:9" ht="19.5" customHeight="1" x14ac:dyDescent="0.3">
      <c r="A76" s="116"/>
      <c r="B76" s="116"/>
      <c r="C76" s="116"/>
      <c r="D76" s="113"/>
      <c r="E76" s="109"/>
      <c r="F76" s="117"/>
      <c r="G76" s="117"/>
      <c r="H76" s="117"/>
      <c r="I76" s="117"/>
    </row>
    <row r="77" spans="1:9" ht="19.5" customHeight="1" x14ac:dyDescent="0.3">
      <c r="A77" s="122" t="str">
        <f>A1</f>
        <v>CALL IN SHEET FOR GENERAL ELECTION 11/3/2020</v>
      </c>
      <c r="B77" s="116"/>
      <c r="C77" s="116"/>
      <c r="D77" s="113"/>
      <c r="E77" s="109"/>
      <c r="F77" s="117"/>
      <c r="G77" s="117"/>
      <c r="H77" s="117"/>
      <c r="I77" s="117"/>
    </row>
    <row r="78" spans="1:9" ht="8.25" customHeight="1" x14ac:dyDescent="0.3">
      <c r="A78" s="116"/>
      <c r="B78" s="116"/>
      <c r="C78" s="116"/>
      <c r="D78" s="113"/>
      <c r="E78" s="109"/>
      <c r="F78" s="117"/>
      <c r="G78" s="117"/>
      <c r="H78" s="117"/>
      <c r="I78" s="117"/>
    </row>
    <row r="79" spans="1:9" ht="19.5" customHeight="1" x14ac:dyDescent="0.3">
      <c r="A79" s="177" t="str">
        <f>A41</f>
        <v>PRECINCT: Absentee Total</v>
      </c>
      <c r="B79" s="177"/>
      <c r="C79" s="177"/>
      <c r="D79" s="177"/>
      <c r="E79" s="109"/>
      <c r="F79" s="117"/>
      <c r="G79" s="117"/>
      <c r="H79" s="117"/>
      <c r="I79" s="117"/>
    </row>
    <row r="80" spans="1:9" ht="19.5" customHeight="1" x14ac:dyDescent="0.3">
      <c r="A80" s="116"/>
      <c r="B80" s="116"/>
      <c r="C80" s="116"/>
      <c r="D80" s="113"/>
      <c r="E80" s="109"/>
      <c r="F80" s="117"/>
      <c r="G80" s="117"/>
      <c r="H80" s="117"/>
      <c r="I80" s="117"/>
    </row>
    <row r="81" spans="1:9" ht="19.5" customHeight="1" x14ac:dyDescent="0.3">
      <c r="A81" s="114" t="s">
        <v>107</v>
      </c>
      <c r="B81" s="114"/>
      <c r="C81" s="114"/>
      <c r="D81" s="114"/>
      <c r="E81" s="109"/>
      <c r="F81" s="117"/>
      <c r="G81" s="117"/>
      <c r="H81" s="117"/>
      <c r="I81" s="117"/>
    </row>
    <row r="82" spans="1:9" ht="19.5" customHeight="1" x14ac:dyDescent="0.3">
      <c r="A82" s="172" t="s">
        <v>108</v>
      </c>
      <c r="B82" s="172"/>
      <c r="C82" s="172"/>
      <c r="D82" s="112">
        <f>Absentee!D82+'Absentee 2'!D82</f>
        <v>215</v>
      </c>
      <c r="E82" s="109"/>
      <c r="F82" s="117"/>
      <c r="G82" s="117"/>
      <c r="H82" s="117"/>
      <c r="I82" s="117"/>
    </row>
    <row r="83" spans="1:9" ht="19.5" customHeight="1" x14ac:dyDescent="0.3">
      <c r="A83" s="172" t="s">
        <v>0</v>
      </c>
      <c r="B83" s="172"/>
      <c r="C83" s="172"/>
      <c r="D83" s="112">
        <f>Absentee!D83+'Absentee 2'!D83</f>
        <v>6</v>
      </c>
      <c r="E83" s="109"/>
      <c r="F83" s="117"/>
      <c r="G83" s="117"/>
      <c r="H83" s="117"/>
      <c r="I83" s="117"/>
    </row>
    <row r="84" spans="1:9" ht="19.5" customHeight="1" x14ac:dyDescent="0.3">
      <c r="A84" s="115"/>
      <c r="B84" s="115"/>
      <c r="C84" s="115"/>
      <c r="D84" s="113"/>
      <c r="E84" s="109"/>
      <c r="F84" s="117"/>
      <c r="G84" s="117"/>
      <c r="H84" s="117"/>
      <c r="I84" s="117"/>
    </row>
    <row r="85" spans="1:9" ht="19.5" customHeight="1" x14ac:dyDescent="0.3">
      <c r="A85" s="114" t="s">
        <v>109</v>
      </c>
      <c r="B85" s="114"/>
      <c r="C85" s="114"/>
      <c r="D85" s="114"/>
      <c r="E85" s="109"/>
      <c r="F85" s="117"/>
      <c r="G85" s="117"/>
      <c r="H85" s="117"/>
      <c r="I85" s="117"/>
    </row>
    <row r="86" spans="1:9" ht="19.5" customHeight="1" x14ac:dyDescent="0.3">
      <c r="A86" s="172" t="s">
        <v>110</v>
      </c>
      <c r="B86" s="172"/>
      <c r="C86" s="172"/>
      <c r="D86" s="112">
        <f>Absentee!D86+'Absentee 2'!D86</f>
        <v>58</v>
      </c>
      <c r="E86" s="109"/>
      <c r="F86" s="117"/>
      <c r="G86" s="117"/>
      <c r="H86" s="117"/>
      <c r="I86" s="117"/>
    </row>
    <row r="87" spans="1:9" ht="19.5" customHeight="1" x14ac:dyDescent="0.3">
      <c r="A87" s="172" t="s">
        <v>0</v>
      </c>
      <c r="B87" s="172"/>
      <c r="C87" s="172"/>
      <c r="D87" s="112">
        <f>Absentee!D87+'Absentee 2'!D87</f>
        <v>0</v>
      </c>
      <c r="E87" s="109"/>
      <c r="F87" s="117"/>
      <c r="G87" s="117"/>
      <c r="H87" s="117"/>
      <c r="I87" s="117"/>
    </row>
    <row r="88" spans="1:9" ht="19.5" customHeight="1" x14ac:dyDescent="0.3">
      <c r="A88" s="115"/>
      <c r="B88" s="115"/>
      <c r="C88" s="115"/>
      <c r="D88" s="113"/>
      <c r="E88" s="109"/>
      <c r="F88" s="117"/>
      <c r="G88" s="117"/>
      <c r="H88" s="117"/>
      <c r="I88" s="117"/>
    </row>
    <row r="89" spans="1:9" ht="19.5" customHeight="1" x14ac:dyDescent="0.3">
      <c r="A89" s="114" t="s">
        <v>111</v>
      </c>
      <c r="B89" s="114"/>
      <c r="C89" s="114"/>
      <c r="D89" s="114"/>
      <c r="E89" s="109"/>
      <c r="F89" s="117"/>
      <c r="G89" s="117"/>
      <c r="H89" s="117"/>
      <c r="I89" s="117"/>
    </row>
    <row r="90" spans="1:9" ht="19.5" customHeight="1" x14ac:dyDescent="0.3">
      <c r="A90" s="172" t="s">
        <v>0</v>
      </c>
      <c r="B90" s="172"/>
      <c r="C90" s="172"/>
      <c r="D90" s="112">
        <f>Absentee!D90+'Absentee 2'!D90</f>
        <v>2</v>
      </c>
      <c r="E90" s="109"/>
      <c r="F90" s="117"/>
      <c r="G90" s="117"/>
      <c r="H90" s="117"/>
      <c r="I90" s="117"/>
    </row>
    <row r="91" spans="1:9" ht="19.5" customHeight="1" x14ac:dyDescent="0.3">
      <c r="A91" s="115"/>
      <c r="B91" s="115"/>
      <c r="C91" s="115"/>
      <c r="D91" s="113"/>
      <c r="E91" s="109"/>
      <c r="F91" s="117"/>
      <c r="G91" s="117"/>
      <c r="H91" s="117"/>
      <c r="I91" s="117"/>
    </row>
    <row r="92" spans="1:9" ht="19.5" customHeight="1" x14ac:dyDescent="0.3">
      <c r="A92" s="114" t="s">
        <v>112</v>
      </c>
      <c r="B92" s="114"/>
      <c r="C92" s="114"/>
      <c r="D92" s="114"/>
      <c r="E92" s="109"/>
      <c r="F92" s="117"/>
      <c r="G92" s="117"/>
      <c r="H92" s="117"/>
      <c r="I92" s="117"/>
    </row>
    <row r="93" spans="1:9" ht="19.5" customHeight="1" x14ac:dyDescent="0.3">
      <c r="A93" s="115" t="s">
        <v>113</v>
      </c>
      <c r="B93" s="115"/>
      <c r="C93" s="115"/>
      <c r="D93" s="112">
        <f>Absentee!D93+'Absentee 2'!D93</f>
        <v>55</v>
      </c>
      <c r="E93" s="109"/>
      <c r="F93" s="117"/>
      <c r="G93" s="117"/>
      <c r="H93" s="117"/>
      <c r="I93" s="117"/>
    </row>
    <row r="94" spans="1:9" ht="19.5" customHeight="1" x14ac:dyDescent="0.3">
      <c r="A94" s="172" t="s">
        <v>0</v>
      </c>
      <c r="B94" s="172"/>
      <c r="C94" s="172"/>
      <c r="D94" s="112">
        <f>Absentee!D94+'Absentee 2'!D94</f>
        <v>0</v>
      </c>
      <c r="E94" s="109"/>
      <c r="F94" s="117"/>
      <c r="G94" s="117"/>
      <c r="H94" s="117"/>
      <c r="I94" s="117"/>
    </row>
    <row r="95" spans="1:9" ht="19.5" customHeight="1" x14ac:dyDescent="0.3">
      <c r="A95" s="115"/>
      <c r="B95" s="115"/>
      <c r="C95" s="115"/>
      <c r="D95" s="113"/>
      <c r="E95" s="109"/>
      <c r="F95" s="117"/>
      <c r="G95" s="117"/>
      <c r="H95" s="117"/>
      <c r="I95" s="117"/>
    </row>
    <row r="96" spans="1:9" ht="19.5" customHeight="1" x14ac:dyDescent="0.3">
      <c r="A96" s="114" t="s">
        <v>114</v>
      </c>
      <c r="B96" s="114"/>
      <c r="C96" s="114"/>
      <c r="D96" s="114"/>
      <c r="E96" s="109"/>
      <c r="F96" s="117"/>
      <c r="G96" s="117"/>
      <c r="H96" s="117"/>
      <c r="I96" s="117"/>
    </row>
    <row r="97" spans="1:9" ht="19.5" customHeight="1" x14ac:dyDescent="0.3">
      <c r="A97" s="172" t="s">
        <v>0</v>
      </c>
      <c r="B97" s="172"/>
      <c r="C97" s="172"/>
      <c r="D97" s="112">
        <f>Absentee!D97+'Absentee 2'!D97</f>
        <v>3</v>
      </c>
      <c r="E97" s="109"/>
      <c r="F97" s="117"/>
      <c r="G97" s="117"/>
      <c r="H97" s="117"/>
      <c r="I97" s="117"/>
    </row>
    <row r="98" spans="1:9" ht="19.5" customHeight="1" x14ac:dyDescent="0.3">
      <c r="A98" s="115"/>
      <c r="B98" s="115"/>
      <c r="C98" s="115"/>
      <c r="D98" s="113"/>
      <c r="E98" s="109"/>
      <c r="F98" s="117"/>
      <c r="G98" s="117"/>
      <c r="H98" s="117"/>
      <c r="I98" s="117"/>
    </row>
    <row r="99" spans="1:9" ht="19.5" customHeight="1" x14ac:dyDescent="0.3">
      <c r="A99" s="114" t="s">
        <v>115</v>
      </c>
      <c r="B99" s="114"/>
      <c r="C99" s="114"/>
      <c r="D99" s="114"/>
      <c r="E99" s="109"/>
      <c r="F99" s="117"/>
      <c r="G99" s="117"/>
      <c r="H99" s="117"/>
      <c r="I99" s="117"/>
    </row>
    <row r="100" spans="1:9" ht="19.5" customHeight="1" x14ac:dyDescent="0.3">
      <c r="A100" s="172" t="s">
        <v>0</v>
      </c>
      <c r="B100" s="172"/>
      <c r="C100" s="172"/>
      <c r="D100" s="112">
        <f>Absentee!D100+'Absentee 2'!D100</f>
        <v>1</v>
      </c>
      <c r="E100" s="109"/>
      <c r="F100" s="117"/>
      <c r="G100" s="117"/>
      <c r="H100" s="117"/>
      <c r="I100" s="117"/>
    </row>
    <row r="101" spans="1:9" ht="19.5" customHeight="1" x14ac:dyDescent="0.3">
      <c r="A101" s="116"/>
      <c r="B101" s="116"/>
      <c r="C101" s="116"/>
      <c r="D101" s="113"/>
      <c r="E101" s="109"/>
      <c r="F101" s="117"/>
      <c r="G101" s="117"/>
      <c r="H101" s="117"/>
      <c r="I101" s="117"/>
    </row>
    <row r="102" spans="1:9" ht="19.5" customHeight="1" x14ac:dyDescent="0.25">
      <c r="A102" s="178" t="s">
        <v>22</v>
      </c>
      <c r="B102" s="178"/>
      <c r="C102" s="178"/>
      <c r="D102" s="178"/>
      <c r="E102" s="109"/>
      <c r="F102" s="109"/>
      <c r="G102" s="109"/>
      <c r="H102" s="109"/>
      <c r="I102" s="109"/>
    </row>
    <row r="103" spans="1:9" ht="19.5" customHeight="1" x14ac:dyDescent="0.25">
      <c r="A103" s="172" t="s">
        <v>15</v>
      </c>
      <c r="B103" s="172"/>
      <c r="C103" s="172"/>
      <c r="D103" s="112">
        <f>Absentee!D103+'Absentee 2'!D103</f>
        <v>1802</v>
      </c>
      <c r="E103" s="109"/>
      <c r="F103" s="119"/>
      <c r="G103" s="119"/>
      <c r="H103" s="119"/>
      <c r="I103" s="119"/>
    </row>
    <row r="104" spans="1:9" ht="19.5" customHeight="1" x14ac:dyDescent="0.25">
      <c r="A104" s="172" t="s">
        <v>14</v>
      </c>
      <c r="B104" s="172"/>
      <c r="C104" s="172"/>
      <c r="D104" s="112">
        <f>Absentee!D104+'Absentee 2'!D104</f>
        <v>1913</v>
      </c>
      <c r="E104" s="109"/>
      <c r="F104" s="119"/>
      <c r="G104" s="119"/>
      <c r="H104" s="119"/>
      <c r="I104" s="119"/>
    </row>
    <row r="105" spans="1:9" ht="19.5" customHeight="1" x14ac:dyDescent="0.25">
      <c r="A105" s="172" t="s">
        <v>0</v>
      </c>
      <c r="B105" s="172"/>
      <c r="C105" s="172"/>
      <c r="D105" s="112">
        <f>Absentee!D105+'Absentee 2'!D105</f>
        <v>71</v>
      </c>
      <c r="E105" s="109"/>
      <c r="F105" s="119"/>
      <c r="G105" s="119"/>
      <c r="H105" s="119"/>
      <c r="I105" s="119"/>
    </row>
    <row r="106" spans="1:9" ht="19.5" customHeight="1" x14ac:dyDescent="0.25">
      <c r="A106" s="173"/>
      <c r="B106" s="173"/>
      <c r="C106" s="173"/>
      <c r="D106" s="113"/>
      <c r="E106" s="109"/>
      <c r="F106" s="119"/>
      <c r="G106" s="119"/>
      <c r="H106" s="119"/>
      <c r="I106" s="119"/>
    </row>
    <row r="107" spans="1:9" ht="19.5" customHeight="1" x14ac:dyDescent="0.25">
      <c r="A107" s="178" t="s">
        <v>23</v>
      </c>
      <c r="B107" s="178"/>
      <c r="C107" s="178"/>
      <c r="D107" s="178"/>
      <c r="E107" s="109"/>
      <c r="F107" s="119"/>
      <c r="G107" s="119"/>
      <c r="H107" s="119"/>
      <c r="I107" s="119"/>
    </row>
    <row r="108" spans="1:9" ht="19.5" customHeight="1" x14ac:dyDescent="0.25">
      <c r="A108" s="172" t="s">
        <v>18</v>
      </c>
      <c r="B108" s="172"/>
      <c r="C108" s="172"/>
      <c r="D108" s="112">
        <f>Absentee!D108+'Absentee 2'!D108</f>
        <v>1711</v>
      </c>
      <c r="E108" s="109"/>
      <c r="F108" s="119"/>
      <c r="G108" s="119"/>
      <c r="H108" s="119"/>
      <c r="I108" s="119"/>
    </row>
    <row r="109" spans="1:9" ht="19.5" customHeight="1" x14ac:dyDescent="0.25">
      <c r="A109" s="172" t="s">
        <v>17</v>
      </c>
      <c r="B109" s="172"/>
      <c r="C109" s="172"/>
      <c r="D109" s="112">
        <f>Absentee!D109+'Absentee 2'!D109</f>
        <v>1892</v>
      </c>
      <c r="E109" s="109"/>
      <c r="F109" s="119"/>
      <c r="G109" s="119"/>
      <c r="H109" s="119"/>
      <c r="I109" s="119"/>
    </row>
    <row r="110" spans="1:9" ht="19.5" customHeight="1" x14ac:dyDescent="0.25">
      <c r="A110" s="172" t="s">
        <v>16</v>
      </c>
      <c r="B110" s="172"/>
      <c r="C110" s="172"/>
      <c r="D110" s="112">
        <f>Absentee!D110+'Absentee 2'!D110</f>
        <v>1587</v>
      </c>
      <c r="E110" s="109"/>
      <c r="F110" s="119"/>
      <c r="G110" s="119"/>
      <c r="H110" s="119"/>
      <c r="I110" s="119"/>
    </row>
    <row r="111" spans="1:9" ht="19.5" customHeight="1" x14ac:dyDescent="0.25">
      <c r="A111" s="172" t="s">
        <v>0</v>
      </c>
      <c r="B111" s="172"/>
      <c r="C111" s="172"/>
      <c r="D111" s="112">
        <f>Absentee!D111+'Absentee 2'!D111</f>
        <v>52</v>
      </c>
      <c r="E111" s="109"/>
      <c r="F111" s="119"/>
      <c r="G111" s="119"/>
      <c r="H111" s="119"/>
      <c r="I111" s="119"/>
    </row>
    <row r="112" spans="1:9" ht="19.5" customHeight="1" x14ac:dyDescent="0.25">
      <c r="A112" s="173"/>
      <c r="B112" s="173"/>
      <c r="C112" s="173"/>
      <c r="D112" s="113"/>
      <c r="E112" s="109"/>
      <c r="F112" s="119"/>
      <c r="G112" s="119"/>
      <c r="H112" s="119"/>
      <c r="I112" s="119"/>
    </row>
    <row r="113" spans="1:21" ht="19.5" customHeight="1" x14ac:dyDescent="0.25">
      <c r="A113" s="123" t="s">
        <v>116</v>
      </c>
      <c r="B113" s="116"/>
      <c r="C113" s="116"/>
      <c r="D113" s="113"/>
      <c r="E113" s="109"/>
      <c r="F113" s="119"/>
      <c r="G113" s="119"/>
      <c r="H113" s="119"/>
      <c r="I113" s="119"/>
    </row>
    <row r="114" spans="1:21" ht="19.5" customHeight="1" x14ac:dyDescent="0.25">
      <c r="A114" s="116"/>
      <c r="B114" s="116"/>
      <c r="C114" s="116"/>
      <c r="D114" s="113"/>
      <c r="E114" s="109"/>
      <c r="F114" s="119"/>
      <c r="G114" s="119"/>
      <c r="H114" s="119"/>
      <c r="I114" s="119"/>
    </row>
    <row r="115" spans="1:21" ht="19.5" customHeight="1" x14ac:dyDescent="0.3">
      <c r="A115" s="122" t="str">
        <f>A39</f>
        <v>CALL IN SHEET FOR GENERAL ELECTION 11/3/2020</v>
      </c>
      <c r="B115" s="116"/>
      <c r="C115" s="116"/>
      <c r="D115" s="113"/>
      <c r="E115" s="109"/>
      <c r="F115" s="117"/>
      <c r="G115" s="117"/>
      <c r="H115" s="117"/>
      <c r="I115" s="117"/>
    </row>
    <row r="116" spans="1:21" ht="8.25" customHeight="1" x14ac:dyDescent="0.3">
      <c r="A116" s="116"/>
      <c r="B116" s="116"/>
      <c r="C116" s="116"/>
      <c r="D116" s="113"/>
      <c r="E116" s="109"/>
      <c r="F116" s="117"/>
      <c r="G116" s="117"/>
      <c r="H116" s="117"/>
      <c r="I116" s="117"/>
    </row>
    <row r="117" spans="1:21" ht="19.5" customHeight="1" x14ac:dyDescent="0.3">
      <c r="A117" s="177" t="str">
        <f>A79</f>
        <v>PRECINCT: Absentee Total</v>
      </c>
      <c r="B117" s="177"/>
      <c r="C117" s="177"/>
      <c r="D117" s="177"/>
      <c r="E117" s="109"/>
      <c r="F117" s="117"/>
      <c r="G117" s="117"/>
      <c r="H117" s="117"/>
      <c r="I117" s="117"/>
    </row>
    <row r="118" spans="1:21" s="88" customFormat="1" ht="15.75" x14ac:dyDescent="0.25">
      <c r="A118" s="178" t="s">
        <v>24</v>
      </c>
      <c r="B118" s="178"/>
      <c r="C118" s="178"/>
      <c r="D118" s="178"/>
      <c r="E118" s="109"/>
      <c r="F118" s="109"/>
      <c r="G118" s="109"/>
      <c r="H118" s="109"/>
      <c r="I118" s="109"/>
    </row>
    <row r="119" spans="1:21" s="88" customFormat="1" ht="19.5" customHeight="1" x14ac:dyDescent="0.2">
      <c r="A119" s="182" t="s">
        <v>67</v>
      </c>
      <c r="B119" s="182"/>
      <c r="C119" s="109" t="s">
        <v>1</v>
      </c>
      <c r="D119" s="112">
        <f>Absentee!D119+'Absentee 2'!D119</f>
        <v>1457</v>
      </c>
      <c r="E119" s="109"/>
      <c r="F119" s="109"/>
      <c r="G119" s="109"/>
      <c r="H119" s="109"/>
      <c r="I119" s="109"/>
    </row>
    <row r="120" spans="1:21" s="88" customFormat="1" ht="19.5" customHeight="1" x14ac:dyDescent="0.2">
      <c r="A120" s="109"/>
      <c r="B120" s="109"/>
      <c r="C120" s="109" t="s">
        <v>2</v>
      </c>
      <c r="D120" s="112">
        <f>Absentee!D120+'Absentee 2'!D120</f>
        <v>665</v>
      </c>
      <c r="E120" s="109"/>
      <c r="F120" s="109"/>
      <c r="G120" s="109"/>
      <c r="H120" s="109"/>
      <c r="I120" s="109"/>
    </row>
    <row r="121" spans="1:21" s="88" customFormat="1" ht="19.5" customHeight="1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</row>
    <row r="122" spans="1:21" s="88" customFormat="1" ht="19.5" customHeight="1" x14ac:dyDescent="0.2">
      <c r="A122" s="183" t="s">
        <v>68</v>
      </c>
      <c r="B122" s="183"/>
      <c r="C122" s="109" t="s">
        <v>1</v>
      </c>
      <c r="D122" s="112">
        <f>Absentee!D122+'Absentee 2'!D122</f>
        <v>1477</v>
      </c>
      <c r="E122" s="109"/>
      <c r="F122" s="109"/>
      <c r="G122" s="109"/>
      <c r="H122" s="109"/>
      <c r="I122" s="109"/>
    </row>
    <row r="123" spans="1:21" s="88" customFormat="1" ht="19.5" customHeight="1" x14ac:dyDescent="0.2">
      <c r="A123" s="109"/>
      <c r="B123" s="109"/>
      <c r="C123" s="109" t="s">
        <v>2</v>
      </c>
      <c r="D123" s="112">
        <f>Absentee!D123+'Absentee 2'!D123</f>
        <v>636</v>
      </c>
      <c r="E123" s="109"/>
      <c r="F123" s="109"/>
      <c r="G123" s="109"/>
      <c r="H123" s="109"/>
      <c r="I123" s="109"/>
      <c r="M123" s="159"/>
      <c r="N123" s="159"/>
      <c r="O123" s="159"/>
      <c r="P123" s="95"/>
      <c r="R123" s="76"/>
      <c r="U123" s="76"/>
    </row>
    <row r="124" spans="1:21" s="88" customFormat="1" ht="19.5" customHeight="1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R124" s="76"/>
      <c r="U124" s="76"/>
    </row>
    <row r="125" spans="1:21" s="88" customFormat="1" ht="19.5" customHeight="1" x14ac:dyDescent="0.2">
      <c r="A125" s="182" t="s">
        <v>69</v>
      </c>
      <c r="B125" s="182"/>
      <c r="C125" s="109" t="s">
        <v>1</v>
      </c>
      <c r="D125" s="112">
        <f>Absentee!D125+'Absentee 2'!D125</f>
        <v>1383</v>
      </c>
      <c r="E125" s="109"/>
      <c r="F125" s="109"/>
      <c r="G125" s="109"/>
      <c r="H125" s="109"/>
      <c r="I125" s="109"/>
    </row>
    <row r="126" spans="1:21" s="88" customFormat="1" ht="19.5" customHeight="1" x14ac:dyDescent="0.2">
      <c r="A126" s="109"/>
      <c r="B126" s="109"/>
      <c r="C126" s="109" t="s">
        <v>2</v>
      </c>
      <c r="D126" s="112">
        <f>Absentee!D126+'Absentee 2'!D126</f>
        <v>693</v>
      </c>
      <c r="E126" s="109"/>
      <c r="F126" s="109"/>
      <c r="G126" s="109"/>
      <c r="H126" s="109"/>
      <c r="I126" s="109"/>
    </row>
    <row r="127" spans="1:21" s="88" customFormat="1" ht="19.5" customHeight="1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</row>
    <row r="128" spans="1:21" s="88" customFormat="1" ht="19.5" customHeight="1" x14ac:dyDescent="0.2">
      <c r="A128" s="185" t="s">
        <v>70</v>
      </c>
      <c r="B128" s="185"/>
      <c r="C128" s="109" t="s">
        <v>1</v>
      </c>
      <c r="D128" s="112">
        <f>Absentee!D128+'Absentee 2'!D128</f>
        <v>1447</v>
      </c>
      <c r="E128" s="109"/>
      <c r="F128" s="109"/>
      <c r="G128" s="109"/>
      <c r="H128" s="109"/>
      <c r="I128" s="109"/>
    </row>
    <row r="129" spans="1:21" s="88" customFormat="1" ht="19.5" customHeight="1" x14ac:dyDescent="0.2">
      <c r="A129" s="109"/>
      <c r="B129" s="109"/>
      <c r="C129" s="109" t="s">
        <v>2</v>
      </c>
      <c r="D129" s="112">
        <f>Absentee!D129+'Absentee 2'!D129</f>
        <v>622</v>
      </c>
      <c r="E129" s="109"/>
      <c r="F129" s="109"/>
      <c r="G129" s="109"/>
      <c r="H129" s="109"/>
      <c r="I129" s="109"/>
      <c r="M129" s="159"/>
      <c r="N129" s="159"/>
      <c r="O129" s="159"/>
      <c r="P129" s="95"/>
      <c r="R129" s="76"/>
      <c r="U129" s="76"/>
    </row>
    <row r="130" spans="1:21" s="88" customFormat="1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R130" s="76"/>
      <c r="U130" s="76"/>
    </row>
    <row r="131" spans="1:21" s="88" customFormat="1" ht="19.5" customHeight="1" x14ac:dyDescent="0.25">
      <c r="A131" s="178" t="s">
        <v>25</v>
      </c>
      <c r="B131" s="178"/>
      <c r="C131" s="178"/>
      <c r="D131" s="178"/>
      <c r="E131" s="109"/>
      <c r="F131" s="109"/>
      <c r="G131" s="109"/>
      <c r="H131" s="109"/>
      <c r="I131" s="109"/>
    </row>
    <row r="132" spans="1:21" s="88" customFormat="1" ht="19.5" customHeight="1" x14ac:dyDescent="0.2">
      <c r="A132" s="185" t="s">
        <v>71</v>
      </c>
      <c r="B132" s="185"/>
      <c r="C132" s="109" t="s">
        <v>1</v>
      </c>
      <c r="D132" s="112">
        <f>Absentee!D132+'Absentee 2'!D132</f>
        <v>1465</v>
      </c>
      <c r="E132" s="109"/>
      <c r="F132" s="109"/>
      <c r="G132" s="109"/>
      <c r="H132" s="109"/>
      <c r="I132" s="109"/>
      <c r="M132" s="159"/>
      <c r="N132" s="159"/>
      <c r="O132" s="159"/>
      <c r="P132" s="95"/>
      <c r="R132" s="76"/>
      <c r="U132" s="76"/>
    </row>
    <row r="133" spans="1:21" s="88" customFormat="1" ht="19.5" customHeight="1" x14ac:dyDescent="0.2">
      <c r="A133" s="109"/>
      <c r="B133" s="109"/>
      <c r="C133" s="109" t="s">
        <v>2</v>
      </c>
      <c r="D133" s="112">
        <f>Absentee!D133+'Absentee 2'!D133</f>
        <v>575</v>
      </c>
      <c r="E133" s="109"/>
      <c r="F133" s="109"/>
      <c r="G133" s="109"/>
      <c r="H133" s="109"/>
      <c r="I133" s="109"/>
      <c r="R133" s="76"/>
      <c r="U133" s="76"/>
    </row>
    <row r="134" spans="1:21" s="88" customFormat="1" ht="19.5" customHeight="1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</row>
    <row r="135" spans="1:21" s="88" customFormat="1" ht="19.5" customHeight="1" x14ac:dyDescent="0.2">
      <c r="A135" s="182" t="s">
        <v>72</v>
      </c>
      <c r="B135" s="182"/>
      <c r="C135" s="109" t="s">
        <v>1</v>
      </c>
      <c r="D135" s="112">
        <f>Absentee!D135+'Absentee 2'!D135</f>
        <v>1401</v>
      </c>
      <c r="E135" s="109"/>
      <c r="F135" s="109"/>
      <c r="G135" s="109"/>
      <c r="H135" s="109"/>
      <c r="I135" s="109"/>
      <c r="M135" s="159"/>
      <c r="N135" s="159"/>
      <c r="O135" s="159"/>
      <c r="P135" s="95"/>
      <c r="R135" s="76"/>
      <c r="U135" s="76"/>
    </row>
    <row r="136" spans="1:21" s="88" customFormat="1" ht="19.5" customHeight="1" x14ac:dyDescent="0.2">
      <c r="A136" s="109"/>
      <c r="B136" s="109"/>
      <c r="C136" s="109" t="s">
        <v>2</v>
      </c>
      <c r="D136" s="112">
        <f>Absentee!D136+'Absentee 2'!D136</f>
        <v>615</v>
      </c>
      <c r="E136" s="109"/>
      <c r="F136" s="109"/>
      <c r="G136" s="109"/>
      <c r="H136" s="109"/>
      <c r="I136" s="109"/>
    </row>
    <row r="137" spans="1:21" s="88" customFormat="1" ht="19.5" customHeight="1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</row>
    <row r="138" spans="1:21" s="88" customFormat="1" ht="19.5" customHeight="1" x14ac:dyDescent="0.2">
      <c r="A138" s="182" t="s">
        <v>73</v>
      </c>
      <c r="B138" s="182"/>
      <c r="C138" s="109" t="s">
        <v>1</v>
      </c>
      <c r="D138" s="112">
        <f>Absentee!D138+'Absentee 2'!D138</f>
        <v>1394</v>
      </c>
      <c r="E138" s="109"/>
      <c r="F138" s="109"/>
      <c r="G138" s="109"/>
      <c r="H138" s="109"/>
      <c r="I138" s="109"/>
    </row>
    <row r="139" spans="1:21" s="88" customFormat="1" ht="19.5" customHeight="1" x14ac:dyDescent="0.2">
      <c r="A139" s="109"/>
      <c r="B139" s="109"/>
      <c r="C139" s="109" t="s">
        <v>2</v>
      </c>
      <c r="D139" s="112">
        <f>Absentee!D139+'Absentee 2'!D139</f>
        <v>611</v>
      </c>
      <c r="E139" s="109"/>
      <c r="F139" s="109"/>
      <c r="G139" s="109"/>
      <c r="H139" s="109"/>
      <c r="I139" s="109"/>
    </row>
    <row r="140" spans="1:21" s="88" customFormat="1" ht="19.5" customHeight="1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</row>
    <row r="141" spans="1:21" s="88" customFormat="1" ht="19.5" customHeight="1" x14ac:dyDescent="0.2">
      <c r="A141" s="182" t="s">
        <v>74</v>
      </c>
      <c r="B141" s="182"/>
      <c r="C141" s="109" t="s">
        <v>1</v>
      </c>
      <c r="D141" s="112">
        <f>Absentee!D141+'Absentee 2'!D141</f>
        <v>1476</v>
      </c>
      <c r="E141" s="109"/>
      <c r="F141" s="109"/>
      <c r="G141" s="109"/>
      <c r="H141" s="109"/>
      <c r="I141" s="109"/>
    </row>
    <row r="142" spans="1:21" s="88" customFormat="1" ht="19.5" customHeight="1" x14ac:dyDescent="0.2">
      <c r="A142" s="109"/>
      <c r="B142" s="109"/>
      <c r="C142" s="109" t="s">
        <v>2</v>
      </c>
      <c r="D142" s="112">
        <f>Absentee!D142+'Absentee 2'!D142</f>
        <v>561</v>
      </c>
      <c r="E142" s="109"/>
      <c r="F142" s="109"/>
      <c r="G142" s="109"/>
      <c r="H142" s="109"/>
      <c r="I142" s="109"/>
    </row>
    <row r="143" spans="1:21" s="88" customFormat="1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</row>
    <row r="144" spans="1:21" s="88" customFormat="1" ht="15.75" x14ac:dyDescent="0.25">
      <c r="A144" s="178" t="s">
        <v>76</v>
      </c>
      <c r="B144" s="178"/>
      <c r="C144" s="178"/>
      <c r="D144" s="178"/>
      <c r="E144" s="109"/>
      <c r="F144" s="109"/>
      <c r="G144" s="109"/>
      <c r="H144" s="109"/>
      <c r="I144" s="109"/>
    </row>
    <row r="145" spans="1:9" s="88" customFormat="1" ht="18" customHeight="1" x14ac:dyDescent="0.2">
      <c r="A145" s="182" t="s">
        <v>75</v>
      </c>
      <c r="B145" s="182"/>
      <c r="C145" s="109" t="s">
        <v>1</v>
      </c>
      <c r="D145" s="112">
        <f>Absentee!D145+'Absentee 2'!D145</f>
        <v>1981</v>
      </c>
      <c r="E145" s="109"/>
      <c r="F145" s="109"/>
      <c r="G145" s="109"/>
      <c r="H145" s="109"/>
      <c r="I145" s="109"/>
    </row>
    <row r="146" spans="1:9" s="88" customFormat="1" ht="18" x14ac:dyDescent="0.25">
      <c r="A146" s="119"/>
      <c r="B146" s="119"/>
      <c r="C146" s="109" t="s">
        <v>2</v>
      </c>
      <c r="D146" s="112">
        <f>Absentee!D146+'Absentee 2'!D146</f>
        <v>506</v>
      </c>
      <c r="E146" s="109"/>
      <c r="F146" s="109"/>
      <c r="G146" s="109"/>
      <c r="H146" s="109"/>
      <c r="I146" s="109"/>
    </row>
    <row r="147" spans="1:9" s="88" customFormat="1" ht="18" x14ac:dyDescent="0.25">
      <c r="A147" s="119"/>
      <c r="B147" s="119"/>
      <c r="C147" s="119"/>
      <c r="D147" s="119"/>
      <c r="E147" s="109"/>
      <c r="F147" s="109"/>
      <c r="G147" s="109"/>
      <c r="H147" s="109"/>
      <c r="I147" s="109"/>
    </row>
    <row r="148" spans="1:9" s="88" customFormat="1" ht="15.75" x14ac:dyDescent="0.25">
      <c r="A148" s="178" t="s">
        <v>77</v>
      </c>
      <c r="B148" s="178"/>
      <c r="C148" s="178"/>
      <c r="D148" s="178"/>
      <c r="E148" s="109"/>
      <c r="F148" s="109"/>
      <c r="G148" s="109"/>
      <c r="H148" s="109"/>
      <c r="I148" s="109"/>
    </row>
    <row r="149" spans="1:9" s="88" customFormat="1" ht="18" customHeight="1" x14ac:dyDescent="0.2">
      <c r="A149" s="182" t="s">
        <v>78</v>
      </c>
      <c r="B149" s="182"/>
      <c r="C149" s="109" t="s">
        <v>1</v>
      </c>
      <c r="D149" s="112">
        <f>Absentee!D149+'Absentee 2'!D149</f>
        <v>1653</v>
      </c>
      <c r="E149" s="109"/>
      <c r="F149" s="109"/>
      <c r="G149" s="109"/>
      <c r="H149" s="109"/>
      <c r="I149" s="109"/>
    </row>
    <row r="150" spans="1:9" s="88" customFormat="1" ht="18" x14ac:dyDescent="0.25">
      <c r="A150" s="119"/>
      <c r="B150" s="119"/>
      <c r="C150" s="109" t="s">
        <v>2</v>
      </c>
      <c r="D150" s="112">
        <f>Absentee!D150+'Absentee 2'!D150</f>
        <v>506</v>
      </c>
      <c r="E150" s="109"/>
      <c r="F150" s="109"/>
      <c r="G150" s="109"/>
      <c r="H150" s="109"/>
      <c r="I150" s="109"/>
    </row>
    <row r="151" spans="1:9" s="88" customFormat="1" ht="18" x14ac:dyDescent="0.25">
      <c r="A151" s="119"/>
      <c r="B151" s="119"/>
      <c r="C151" s="119"/>
      <c r="D151" s="119"/>
      <c r="E151" s="109"/>
      <c r="F151" s="109"/>
      <c r="G151" s="109"/>
      <c r="H151" s="109"/>
      <c r="I151" s="109"/>
    </row>
    <row r="152" spans="1:9" s="88" customFormat="1" ht="18" x14ac:dyDescent="0.25">
      <c r="A152" s="184" t="s">
        <v>79</v>
      </c>
      <c r="B152" s="184"/>
      <c r="C152" s="184"/>
      <c r="D152" s="119"/>
      <c r="E152" s="109"/>
      <c r="F152" s="109"/>
      <c r="G152" s="109"/>
      <c r="H152" s="109"/>
      <c r="I152" s="109"/>
    </row>
    <row r="153" spans="1:9" s="88" customFormat="1" ht="18" x14ac:dyDescent="0.25">
      <c r="A153" s="119"/>
      <c r="B153" s="119"/>
      <c r="C153" s="109" t="s">
        <v>1</v>
      </c>
      <c r="D153" s="112">
        <f>Absentee!D153+'Absentee 2'!D153</f>
        <v>573</v>
      </c>
      <c r="E153" s="109"/>
      <c r="F153" s="109"/>
      <c r="G153" s="109"/>
      <c r="H153" s="109"/>
      <c r="I153" s="109"/>
    </row>
    <row r="154" spans="1:9" s="88" customFormat="1" ht="18" x14ac:dyDescent="0.25">
      <c r="A154" s="119"/>
      <c r="B154" s="119"/>
      <c r="C154" s="109" t="s">
        <v>2</v>
      </c>
      <c r="D154" s="112">
        <f>Absentee!D154+'Absentee 2'!D154</f>
        <v>2079</v>
      </c>
      <c r="E154" s="109"/>
      <c r="F154" s="109"/>
      <c r="G154" s="109"/>
      <c r="H154" s="109"/>
      <c r="I154" s="109"/>
    </row>
  </sheetData>
  <sheetProtection password="DBD4" sheet="1" objects="1" scenarios="1"/>
  <mergeCells count="131">
    <mergeCell ref="A141:B141"/>
    <mergeCell ref="A144:D144"/>
    <mergeCell ref="A145:B145"/>
    <mergeCell ref="A148:D148"/>
    <mergeCell ref="A149:B149"/>
    <mergeCell ref="A152:C152"/>
    <mergeCell ref="M123:O123"/>
    <mergeCell ref="A125:B125"/>
    <mergeCell ref="A128:B128"/>
    <mergeCell ref="M129:O129"/>
    <mergeCell ref="A132:B132"/>
    <mergeCell ref="M132:O132"/>
    <mergeCell ref="A135:B135"/>
    <mergeCell ref="M135:O135"/>
    <mergeCell ref="A138:B138"/>
    <mergeCell ref="A131:D131"/>
    <mergeCell ref="A112:C112"/>
    <mergeCell ref="A117:D117"/>
    <mergeCell ref="A118:D118"/>
    <mergeCell ref="A119:B119"/>
    <mergeCell ref="A122:B122"/>
    <mergeCell ref="A109:C109"/>
    <mergeCell ref="A110:C110"/>
    <mergeCell ref="A111:C111"/>
    <mergeCell ref="A105:C105"/>
    <mergeCell ref="A106:C106"/>
    <mergeCell ref="A107:D107"/>
    <mergeCell ref="A108:C108"/>
    <mergeCell ref="A100:C100"/>
    <mergeCell ref="A102:D102"/>
    <mergeCell ref="A103:C103"/>
    <mergeCell ref="A104:C104"/>
    <mergeCell ref="A90:C90"/>
    <mergeCell ref="A94:C94"/>
    <mergeCell ref="A97:C97"/>
    <mergeCell ref="A83:C83"/>
    <mergeCell ref="A86:C86"/>
    <mergeCell ref="A87:C87"/>
    <mergeCell ref="A72:C72"/>
    <mergeCell ref="F73:H73"/>
    <mergeCell ref="A79:D79"/>
    <mergeCell ref="A82:C82"/>
    <mergeCell ref="F69:H69"/>
    <mergeCell ref="F70:H70"/>
    <mergeCell ref="A71:C71"/>
    <mergeCell ref="A66:D66"/>
    <mergeCell ref="F66:H66"/>
    <mergeCell ref="A67:C67"/>
    <mergeCell ref="A68:C68"/>
    <mergeCell ref="F68:I68"/>
    <mergeCell ref="F62:H62"/>
    <mergeCell ref="A64:C64"/>
    <mergeCell ref="F65:H65"/>
    <mergeCell ref="F58:H58"/>
    <mergeCell ref="A60:C60"/>
    <mergeCell ref="A61:C61"/>
    <mergeCell ref="F61:H61"/>
    <mergeCell ref="A54:C54"/>
    <mergeCell ref="F56:H56"/>
    <mergeCell ref="A57:C57"/>
    <mergeCell ref="F57:H57"/>
    <mergeCell ref="A52:C52"/>
    <mergeCell ref="F52:H52"/>
    <mergeCell ref="A53:C53"/>
    <mergeCell ref="F53:H53"/>
    <mergeCell ref="F48:H48"/>
    <mergeCell ref="A51:D51"/>
    <mergeCell ref="F51:H51"/>
    <mergeCell ref="A45:C45"/>
    <mergeCell ref="A46:C46"/>
    <mergeCell ref="F47:H47"/>
    <mergeCell ref="A35:C35"/>
    <mergeCell ref="A41:D41"/>
    <mergeCell ref="A43:D43"/>
    <mergeCell ref="A44:C44"/>
    <mergeCell ref="F44:H44"/>
    <mergeCell ref="A32:C32"/>
    <mergeCell ref="A33:D33"/>
    <mergeCell ref="A34:C34"/>
    <mergeCell ref="F34:H34"/>
    <mergeCell ref="A29:C29"/>
    <mergeCell ref="A30:C30"/>
    <mergeCell ref="A31:C31"/>
    <mergeCell ref="F31:H31"/>
    <mergeCell ref="A26:C26"/>
    <mergeCell ref="A27:C27"/>
    <mergeCell ref="A28:D28"/>
    <mergeCell ref="F28:H28"/>
    <mergeCell ref="A23:D23"/>
    <mergeCell ref="F23:H23"/>
    <mergeCell ref="A24:C24"/>
    <mergeCell ref="A25:C25"/>
    <mergeCell ref="F25:H25"/>
    <mergeCell ref="A20:C20"/>
    <mergeCell ref="A21:C21"/>
    <mergeCell ref="A22:C22"/>
    <mergeCell ref="F22:H22"/>
    <mergeCell ref="A18:C18"/>
    <mergeCell ref="F18:H18"/>
    <mergeCell ref="A19:C19"/>
    <mergeCell ref="F19:H19"/>
    <mergeCell ref="A16:D16"/>
    <mergeCell ref="F16:I16"/>
    <mergeCell ref="A17:C17"/>
    <mergeCell ref="F17:H17"/>
    <mergeCell ref="A14:C14"/>
    <mergeCell ref="F14:H14"/>
    <mergeCell ref="A15:C15"/>
    <mergeCell ref="A12:C12"/>
    <mergeCell ref="F12:H12"/>
    <mergeCell ref="A13:C13"/>
    <mergeCell ref="F13:H13"/>
    <mergeCell ref="A10:C10"/>
    <mergeCell ref="F10:H10"/>
    <mergeCell ref="A11:C11"/>
    <mergeCell ref="F11:I11"/>
    <mergeCell ref="A8:C8"/>
    <mergeCell ref="F8:H8"/>
    <mergeCell ref="A9:C9"/>
    <mergeCell ref="F9:H9"/>
    <mergeCell ref="A6:C6"/>
    <mergeCell ref="F6:H6"/>
    <mergeCell ref="A7:C7"/>
    <mergeCell ref="F7:H7"/>
    <mergeCell ref="A1:I1"/>
    <mergeCell ref="A3:D3"/>
    <mergeCell ref="F3:H3"/>
    <mergeCell ref="A4:D4"/>
    <mergeCell ref="F4:I4"/>
    <mergeCell ref="A5:C5"/>
    <mergeCell ref="F5:H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3"/>
  <sheetViews>
    <sheetView workbookViewId="0">
      <pane ySplit="4" topLeftCell="A197" activePane="bottomLeft" state="frozen"/>
      <selection pane="bottomLeft" activeCell="A2" sqref="A2"/>
    </sheetView>
  </sheetViews>
  <sheetFormatPr defaultRowHeight="15" x14ac:dyDescent="0.25"/>
  <cols>
    <col min="1" max="1" width="28.5703125" bestFit="1" customWidth="1"/>
    <col min="2" max="2" width="17.140625" customWidth="1"/>
    <col min="3" max="3" width="15.5703125" customWidth="1"/>
    <col min="4" max="16" width="9.140625" customWidth="1"/>
    <col min="19" max="19" width="28.5703125" customWidth="1"/>
    <col min="20" max="20" width="12" customWidth="1"/>
    <col min="21" max="21" width="9.140625" customWidth="1"/>
    <col min="253" max="253" width="23.28515625" bestFit="1" customWidth="1"/>
    <col min="254" max="254" width="17.140625" customWidth="1"/>
    <col min="255" max="255" width="15.5703125" customWidth="1"/>
    <col min="271" max="271" width="23.42578125" bestFit="1" customWidth="1"/>
    <col min="272" max="272" width="5" customWidth="1"/>
    <col min="274" max="277" width="9.140625" customWidth="1"/>
    <col min="509" max="509" width="23.28515625" bestFit="1" customWidth="1"/>
    <col min="510" max="510" width="17.140625" customWidth="1"/>
    <col min="511" max="511" width="15.5703125" customWidth="1"/>
    <col min="527" max="527" width="23.42578125" bestFit="1" customWidth="1"/>
    <col min="528" max="528" width="5" customWidth="1"/>
    <col min="530" max="533" width="9.140625" customWidth="1"/>
    <col min="765" max="765" width="23.28515625" bestFit="1" customWidth="1"/>
    <col min="766" max="766" width="17.140625" customWidth="1"/>
    <col min="767" max="767" width="15.5703125" customWidth="1"/>
    <col min="783" max="783" width="23.42578125" bestFit="1" customWidth="1"/>
    <col min="784" max="784" width="5" customWidth="1"/>
    <col min="786" max="789" width="9.140625" customWidth="1"/>
    <col min="1021" max="1021" width="23.28515625" bestFit="1" customWidth="1"/>
    <col min="1022" max="1022" width="17.140625" customWidth="1"/>
    <col min="1023" max="1023" width="15.5703125" customWidth="1"/>
    <col min="1039" max="1039" width="23.42578125" bestFit="1" customWidth="1"/>
    <col min="1040" max="1040" width="5" customWidth="1"/>
    <col min="1042" max="1045" width="9.140625" customWidth="1"/>
    <col min="1277" max="1277" width="23.28515625" bestFit="1" customWidth="1"/>
    <col min="1278" max="1278" width="17.140625" customWidth="1"/>
    <col min="1279" max="1279" width="15.5703125" customWidth="1"/>
    <col min="1295" max="1295" width="23.42578125" bestFit="1" customWidth="1"/>
    <col min="1296" max="1296" width="5" customWidth="1"/>
    <col min="1298" max="1301" width="9.140625" customWidth="1"/>
    <col min="1533" max="1533" width="23.28515625" bestFit="1" customWidth="1"/>
    <col min="1534" max="1534" width="17.140625" customWidth="1"/>
    <col min="1535" max="1535" width="15.5703125" customWidth="1"/>
    <col min="1551" max="1551" width="23.42578125" bestFit="1" customWidth="1"/>
    <col min="1552" max="1552" width="5" customWidth="1"/>
    <col min="1554" max="1557" width="9.140625" customWidth="1"/>
    <col min="1789" max="1789" width="23.28515625" bestFit="1" customWidth="1"/>
    <col min="1790" max="1790" width="17.140625" customWidth="1"/>
    <col min="1791" max="1791" width="15.5703125" customWidth="1"/>
    <col min="1807" max="1807" width="23.42578125" bestFit="1" customWidth="1"/>
    <col min="1808" max="1808" width="5" customWidth="1"/>
    <col min="1810" max="1813" width="9.140625" customWidth="1"/>
    <col min="2045" max="2045" width="23.28515625" bestFit="1" customWidth="1"/>
    <col min="2046" max="2046" width="17.140625" customWidth="1"/>
    <col min="2047" max="2047" width="15.5703125" customWidth="1"/>
    <col min="2063" max="2063" width="23.42578125" bestFit="1" customWidth="1"/>
    <col min="2064" max="2064" width="5" customWidth="1"/>
    <col min="2066" max="2069" width="9.140625" customWidth="1"/>
    <col min="2301" max="2301" width="23.28515625" bestFit="1" customWidth="1"/>
    <col min="2302" max="2302" width="17.140625" customWidth="1"/>
    <col min="2303" max="2303" width="15.5703125" customWidth="1"/>
    <col min="2319" max="2319" width="23.42578125" bestFit="1" customWidth="1"/>
    <col min="2320" max="2320" width="5" customWidth="1"/>
    <col min="2322" max="2325" width="9.140625" customWidth="1"/>
    <col min="2557" max="2557" width="23.28515625" bestFit="1" customWidth="1"/>
    <col min="2558" max="2558" width="17.140625" customWidth="1"/>
    <col min="2559" max="2559" width="15.5703125" customWidth="1"/>
    <col min="2575" max="2575" width="23.42578125" bestFit="1" customWidth="1"/>
    <col min="2576" max="2576" width="5" customWidth="1"/>
    <col min="2578" max="2581" width="9.140625" customWidth="1"/>
    <col min="2813" max="2813" width="23.28515625" bestFit="1" customWidth="1"/>
    <col min="2814" max="2814" width="17.140625" customWidth="1"/>
    <col min="2815" max="2815" width="15.5703125" customWidth="1"/>
    <col min="2831" max="2831" width="23.42578125" bestFit="1" customWidth="1"/>
    <col min="2832" max="2832" width="5" customWidth="1"/>
    <col min="2834" max="2837" width="9.140625" customWidth="1"/>
    <col min="3069" max="3069" width="23.28515625" bestFit="1" customWidth="1"/>
    <col min="3070" max="3070" width="17.140625" customWidth="1"/>
    <col min="3071" max="3071" width="15.5703125" customWidth="1"/>
    <col min="3087" max="3087" width="23.42578125" bestFit="1" customWidth="1"/>
    <col min="3088" max="3088" width="5" customWidth="1"/>
    <col min="3090" max="3093" width="9.140625" customWidth="1"/>
    <col min="3325" max="3325" width="23.28515625" bestFit="1" customWidth="1"/>
    <col min="3326" max="3326" width="17.140625" customWidth="1"/>
    <col min="3327" max="3327" width="15.5703125" customWidth="1"/>
    <col min="3343" max="3343" width="23.42578125" bestFit="1" customWidth="1"/>
    <col min="3344" max="3344" width="5" customWidth="1"/>
    <col min="3346" max="3349" width="9.140625" customWidth="1"/>
    <col min="3581" max="3581" width="23.28515625" bestFit="1" customWidth="1"/>
    <col min="3582" max="3582" width="17.140625" customWidth="1"/>
    <col min="3583" max="3583" width="15.5703125" customWidth="1"/>
    <col min="3599" max="3599" width="23.42578125" bestFit="1" customWidth="1"/>
    <col min="3600" max="3600" width="5" customWidth="1"/>
    <col min="3602" max="3605" width="9.140625" customWidth="1"/>
    <col min="3837" max="3837" width="23.28515625" bestFit="1" customWidth="1"/>
    <col min="3838" max="3838" width="17.140625" customWidth="1"/>
    <col min="3839" max="3839" width="15.5703125" customWidth="1"/>
    <col min="3855" max="3855" width="23.42578125" bestFit="1" customWidth="1"/>
    <col min="3856" max="3856" width="5" customWidth="1"/>
    <col min="3858" max="3861" width="9.140625" customWidth="1"/>
    <col min="4093" max="4093" width="23.28515625" bestFit="1" customWidth="1"/>
    <col min="4094" max="4094" width="17.140625" customWidth="1"/>
    <col min="4095" max="4095" width="15.5703125" customWidth="1"/>
    <col min="4111" max="4111" width="23.42578125" bestFit="1" customWidth="1"/>
    <col min="4112" max="4112" width="5" customWidth="1"/>
    <col min="4114" max="4117" width="9.140625" customWidth="1"/>
    <col min="4349" max="4349" width="23.28515625" bestFit="1" customWidth="1"/>
    <col min="4350" max="4350" width="17.140625" customWidth="1"/>
    <col min="4351" max="4351" width="15.5703125" customWidth="1"/>
    <col min="4367" max="4367" width="23.42578125" bestFit="1" customWidth="1"/>
    <col min="4368" max="4368" width="5" customWidth="1"/>
    <col min="4370" max="4373" width="9.140625" customWidth="1"/>
    <col min="4605" max="4605" width="23.28515625" bestFit="1" customWidth="1"/>
    <col min="4606" max="4606" width="17.140625" customWidth="1"/>
    <col min="4607" max="4607" width="15.5703125" customWidth="1"/>
    <col min="4623" max="4623" width="23.42578125" bestFit="1" customWidth="1"/>
    <col min="4624" max="4624" width="5" customWidth="1"/>
    <col min="4626" max="4629" width="9.140625" customWidth="1"/>
    <col min="4861" max="4861" width="23.28515625" bestFit="1" customWidth="1"/>
    <col min="4862" max="4862" width="17.140625" customWidth="1"/>
    <col min="4863" max="4863" width="15.5703125" customWidth="1"/>
    <col min="4879" max="4879" width="23.42578125" bestFit="1" customWidth="1"/>
    <col min="4880" max="4880" width="5" customWidth="1"/>
    <col min="4882" max="4885" width="9.140625" customWidth="1"/>
    <col min="5117" max="5117" width="23.28515625" bestFit="1" customWidth="1"/>
    <col min="5118" max="5118" width="17.140625" customWidth="1"/>
    <col min="5119" max="5119" width="15.5703125" customWidth="1"/>
    <col min="5135" max="5135" width="23.42578125" bestFit="1" customWidth="1"/>
    <col min="5136" max="5136" width="5" customWidth="1"/>
    <col min="5138" max="5141" width="9.140625" customWidth="1"/>
    <col min="5373" max="5373" width="23.28515625" bestFit="1" customWidth="1"/>
    <col min="5374" max="5374" width="17.140625" customWidth="1"/>
    <col min="5375" max="5375" width="15.5703125" customWidth="1"/>
    <col min="5391" max="5391" width="23.42578125" bestFit="1" customWidth="1"/>
    <col min="5392" max="5392" width="5" customWidth="1"/>
    <col min="5394" max="5397" width="9.140625" customWidth="1"/>
    <col min="5629" max="5629" width="23.28515625" bestFit="1" customWidth="1"/>
    <col min="5630" max="5630" width="17.140625" customWidth="1"/>
    <col min="5631" max="5631" width="15.5703125" customWidth="1"/>
    <col min="5647" max="5647" width="23.42578125" bestFit="1" customWidth="1"/>
    <col min="5648" max="5648" width="5" customWidth="1"/>
    <col min="5650" max="5653" width="9.140625" customWidth="1"/>
    <col min="5885" max="5885" width="23.28515625" bestFit="1" customWidth="1"/>
    <col min="5886" max="5886" width="17.140625" customWidth="1"/>
    <col min="5887" max="5887" width="15.5703125" customWidth="1"/>
    <col min="5903" max="5903" width="23.42578125" bestFit="1" customWidth="1"/>
    <col min="5904" max="5904" width="5" customWidth="1"/>
    <col min="5906" max="5909" width="9.140625" customWidth="1"/>
    <col min="6141" max="6141" width="23.28515625" bestFit="1" customWidth="1"/>
    <col min="6142" max="6142" width="17.140625" customWidth="1"/>
    <col min="6143" max="6143" width="15.5703125" customWidth="1"/>
    <col min="6159" max="6159" width="23.42578125" bestFit="1" customWidth="1"/>
    <col min="6160" max="6160" width="5" customWidth="1"/>
    <col min="6162" max="6165" width="9.140625" customWidth="1"/>
    <col min="6397" max="6397" width="23.28515625" bestFit="1" customWidth="1"/>
    <col min="6398" max="6398" width="17.140625" customWidth="1"/>
    <col min="6399" max="6399" width="15.5703125" customWidth="1"/>
    <col min="6415" max="6415" width="23.42578125" bestFit="1" customWidth="1"/>
    <col min="6416" max="6416" width="5" customWidth="1"/>
    <col min="6418" max="6421" width="9.140625" customWidth="1"/>
    <col min="6653" max="6653" width="23.28515625" bestFit="1" customWidth="1"/>
    <col min="6654" max="6654" width="17.140625" customWidth="1"/>
    <col min="6655" max="6655" width="15.5703125" customWidth="1"/>
    <col min="6671" max="6671" width="23.42578125" bestFit="1" customWidth="1"/>
    <col min="6672" max="6672" width="5" customWidth="1"/>
    <col min="6674" max="6677" width="9.140625" customWidth="1"/>
    <col min="6909" max="6909" width="23.28515625" bestFit="1" customWidth="1"/>
    <col min="6910" max="6910" width="17.140625" customWidth="1"/>
    <col min="6911" max="6911" width="15.5703125" customWidth="1"/>
    <col min="6927" max="6927" width="23.42578125" bestFit="1" customWidth="1"/>
    <col min="6928" max="6928" width="5" customWidth="1"/>
    <col min="6930" max="6933" width="9.140625" customWidth="1"/>
    <col min="7165" max="7165" width="23.28515625" bestFit="1" customWidth="1"/>
    <col min="7166" max="7166" width="17.140625" customWidth="1"/>
    <col min="7167" max="7167" width="15.5703125" customWidth="1"/>
    <col min="7183" max="7183" width="23.42578125" bestFit="1" customWidth="1"/>
    <col min="7184" max="7184" width="5" customWidth="1"/>
    <col min="7186" max="7189" width="9.140625" customWidth="1"/>
    <col min="7421" max="7421" width="23.28515625" bestFit="1" customWidth="1"/>
    <col min="7422" max="7422" width="17.140625" customWidth="1"/>
    <col min="7423" max="7423" width="15.5703125" customWidth="1"/>
    <col min="7439" max="7439" width="23.42578125" bestFit="1" customWidth="1"/>
    <col min="7440" max="7440" width="5" customWidth="1"/>
    <col min="7442" max="7445" width="9.140625" customWidth="1"/>
    <col min="7677" max="7677" width="23.28515625" bestFit="1" customWidth="1"/>
    <col min="7678" max="7678" width="17.140625" customWidth="1"/>
    <col min="7679" max="7679" width="15.5703125" customWidth="1"/>
    <col min="7695" max="7695" width="23.42578125" bestFit="1" customWidth="1"/>
    <col min="7696" max="7696" width="5" customWidth="1"/>
    <col min="7698" max="7701" width="9.140625" customWidth="1"/>
    <col min="7933" max="7933" width="23.28515625" bestFit="1" customWidth="1"/>
    <col min="7934" max="7934" width="17.140625" customWidth="1"/>
    <col min="7935" max="7935" width="15.5703125" customWidth="1"/>
    <col min="7951" max="7951" width="23.42578125" bestFit="1" customWidth="1"/>
    <col min="7952" max="7952" width="5" customWidth="1"/>
    <col min="7954" max="7957" width="9.140625" customWidth="1"/>
    <col min="8189" max="8189" width="23.28515625" bestFit="1" customWidth="1"/>
    <col min="8190" max="8190" width="17.140625" customWidth="1"/>
    <col min="8191" max="8191" width="15.5703125" customWidth="1"/>
    <col min="8207" max="8207" width="23.42578125" bestFit="1" customWidth="1"/>
    <col min="8208" max="8208" width="5" customWidth="1"/>
    <col min="8210" max="8213" width="9.140625" customWidth="1"/>
    <col min="8445" max="8445" width="23.28515625" bestFit="1" customWidth="1"/>
    <col min="8446" max="8446" width="17.140625" customWidth="1"/>
    <col min="8447" max="8447" width="15.5703125" customWidth="1"/>
    <col min="8463" max="8463" width="23.42578125" bestFit="1" customWidth="1"/>
    <col min="8464" max="8464" width="5" customWidth="1"/>
    <col min="8466" max="8469" width="9.140625" customWidth="1"/>
    <col min="8701" max="8701" width="23.28515625" bestFit="1" customWidth="1"/>
    <col min="8702" max="8702" width="17.140625" customWidth="1"/>
    <col min="8703" max="8703" width="15.5703125" customWidth="1"/>
    <col min="8719" max="8719" width="23.42578125" bestFit="1" customWidth="1"/>
    <col min="8720" max="8720" width="5" customWidth="1"/>
    <col min="8722" max="8725" width="9.140625" customWidth="1"/>
    <col min="8957" max="8957" width="23.28515625" bestFit="1" customWidth="1"/>
    <col min="8958" max="8958" width="17.140625" customWidth="1"/>
    <col min="8959" max="8959" width="15.5703125" customWidth="1"/>
    <col min="8975" max="8975" width="23.42578125" bestFit="1" customWidth="1"/>
    <col min="8976" max="8976" width="5" customWidth="1"/>
    <col min="8978" max="8981" width="9.140625" customWidth="1"/>
    <col min="9213" max="9213" width="23.28515625" bestFit="1" customWidth="1"/>
    <col min="9214" max="9214" width="17.140625" customWidth="1"/>
    <col min="9215" max="9215" width="15.5703125" customWidth="1"/>
    <col min="9231" max="9231" width="23.42578125" bestFit="1" customWidth="1"/>
    <col min="9232" max="9232" width="5" customWidth="1"/>
    <col min="9234" max="9237" width="9.140625" customWidth="1"/>
    <col min="9469" max="9469" width="23.28515625" bestFit="1" customWidth="1"/>
    <col min="9470" max="9470" width="17.140625" customWidth="1"/>
    <col min="9471" max="9471" width="15.5703125" customWidth="1"/>
    <col min="9487" max="9487" width="23.42578125" bestFit="1" customWidth="1"/>
    <col min="9488" max="9488" width="5" customWidth="1"/>
    <col min="9490" max="9493" width="9.140625" customWidth="1"/>
    <col min="9725" max="9725" width="23.28515625" bestFit="1" customWidth="1"/>
    <col min="9726" max="9726" width="17.140625" customWidth="1"/>
    <col min="9727" max="9727" width="15.5703125" customWidth="1"/>
    <col min="9743" max="9743" width="23.42578125" bestFit="1" customWidth="1"/>
    <col min="9744" max="9744" width="5" customWidth="1"/>
    <col min="9746" max="9749" width="9.140625" customWidth="1"/>
    <col min="9981" max="9981" width="23.28515625" bestFit="1" customWidth="1"/>
    <col min="9982" max="9982" width="17.140625" customWidth="1"/>
    <col min="9983" max="9983" width="15.5703125" customWidth="1"/>
    <col min="9999" max="9999" width="23.42578125" bestFit="1" customWidth="1"/>
    <col min="10000" max="10000" width="5" customWidth="1"/>
    <col min="10002" max="10005" width="9.140625" customWidth="1"/>
    <col min="10237" max="10237" width="23.28515625" bestFit="1" customWidth="1"/>
    <col min="10238" max="10238" width="17.140625" customWidth="1"/>
    <col min="10239" max="10239" width="15.5703125" customWidth="1"/>
    <col min="10255" max="10255" width="23.42578125" bestFit="1" customWidth="1"/>
    <col min="10256" max="10256" width="5" customWidth="1"/>
    <col min="10258" max="10261" width="9.140625" customWidth="1"/>
    <col min="10493" max="10493" width="23.28515625" bestFit="1" customWidth="1"/>
    <col min="10494" max="10494" width="17.140625" customWidth="1"/>
    <col min="10495" max="10495" width="15.5703125" customWidth="1"/>
    <col min="10511" max="10511" width="23.42578125" bestFit="1" customWidth="1"/>
    <col min="10512" max="10512" width="5" customWidth="1"/>
    <col min="10514" max="10517" width="9.140625" customWidth="1"/>
    <col min="10749" max="10749" width="23.28515625" bestFit="1" customWidth="1"/>
    <col min="10750" max="10750" width="17.140625" customWidth="1"/>
    <col min="10751" max="10751" width="15.5703125" customWidth="1"/>
    <col min="10767" max="10767" width="23.42578125" bestFit="1" customWidth="1"/>
    <col min="10768" max="10768" width="5" customWidth="1"/>
    <col min="10770" max="10773" width="9.140625" customWidth="1"/>
    <col min="11005" max="11005" width="23.28515625" bestFit="1" customWidth="1"/>
    <col min="11006" max="11006" width="17.140625" customWidth="1"/>
    <col min="11007" max="11007" width="15.5703125" customWidth="1"/>
    <col min="11023" max="11023" width="23.42578125" bestFit="1" customWidth="1"/>
    <col min="11024" max="11024" width="5" customWidth="1"/>
    <col min="11026" max="11029" width="9.140625" customWidth="1"/>
    <col min="11261" max="11261" width="23.28515625" bestFit="1" customWidth="1"/>
    <col min="11262" max="11262" width="17.140625" customWidth="1"/>
    <col min="11263" max="11263" width="15.5703125" customWidth="1"/>
    <col min="11279" max="11279" width="23.42578125" bestFit="1" customWidth="1"/>
    <col min="11280" max="11280" width="5" customWidth="1"/>
    <col min="11282" max="11285" width="9.140625" customWidth="1"/>
    <col min="11517" max="11517" width="23.28515625" bestFit="1" customWidth="1"/>
    <col min="11518" max="11518" width="17.140625" customWidth="1"/>
    <col min="11519" max="11519" width="15.5703125" customWidth="1"/>
    <col min="11535" max="11535" width="23.42578125" bestFit="1" customWidth="1"/>
    <col min="11536" max="11536" width="5" customWidth="1"/>
    <col min="11538" max="11541" width="9.140625" customWidth="1"/>
    <col min="11773" max="11773" width="23.28515625" bestFit="1" customWidth="1"/>
    <col min="11774" max="11774" width="17.140625" customWidth="1"/>
    <col min="11775" max="11775" width="15.5703125" customWidth="1"/>
    <col min="11791" max="11791" width="23.42578125" bestFit="1" customWidth="1"/>
    <col min="11792" max="11792" width="5" customWidth="1"/>
    <col min="11794" max="11797" width="9.140625" customWidth="1"/>
    <col min="12029" max="12029" width="23.28515625" bestFit="1" customWidth="1"/>
    <col min="12030" max="12030" width="17.140625" customWidth="1"/>
    <col min="12031" max="12031" width="15.5703125" customWidth="1"/>
    <col min="12047" max="12047" width="23.42578125" bestFit="1" customWidth="1"/>
    <col min="12048" max="12048" width="5" customWidth="1"/>
    <col min="12050" max="12053" width="9.140625" customWidth="1"/>
    <col min="12285" max="12285" width="23.28515625" bestFit="1" customWidth="1"/>
    <col min="12286" max="12286" width="17.140625" customWidth="1"/>
    <col min="12287" max="12287" width="15.5703125" customWidth="1"/>
    <col min="12303" max="12303" width="23.42578125" bestFit="1" customWidth="1"/>
    <col min="12304" max="12304" width="5" customWidth="1"/>
    <col min="12306" max="12309" width="9.140625" customWidth="1"/>
    <col min="12541" max="12541" width="23.28515625" bestFit="1" customWidth="1"/>
    <col min="12542" max="12542" width="17.140625" customWidth="1"/>
    <col min="12543" max="12543" width="15.5703125" customWidth="1"/>
    <col min="12559" max="12559" width="23.42578125" bestFit="1" customWidth="1"/>
    <col min="12560" max="12560" width="5" customWidth="1"/>
    <col min="12562" max="12565" width="9.140625" customWidth="1"/>
    <col min="12797" max="12797" width="23.28515625" bestFit="1" customWidth="1"/>
    <col min="12798" max="12798" width="17.140625" customWidth="1"/>
    <col min="12799" max="12799" width="15.5703125" customWidth="1"/>
    <col min="12815" max="12815" width="23.42578125" bestFit="1" customWidth="1"/>
    <col min="12816" max="12816" width="5" customWidth="1"/>
    <col min="12818" max="12821" width="9.140625" customWidth="1"/>
    <col min="13053" max="13053" width="23.28515625" bestFit="1" customWidth="1"/>
    <col min="13054" max="13054" width="17.140625" customWidth="1"/>
    <col min="13055" max="13055" width="15.5703125" customWidth="1"/>
    <col min="13071" max="13071" width="23.42578125" bestFit="1" customWidth="1"/>
    <col min="13072" max="13072" width="5" customWidth="1"/>
    <col min="13074" max="13077" width="9.140625" customWidth="1"/>
    <col min="13309" max="13309" width="23.28515625" bestFit="1" customWidth="1"/>
    <col min="13310" max="13310" width="17.140625" customWidth="1"/>
    <col min="13311" max="13311" width="15.5703125" customWidth="1"/>
    <col min="13327" max="13327" width="23.42578125" bestFit="1" customWidth="1"/>
    <col min="13328" max="13328" width="5" customWidth="1"/>
    <col min="13330" max="13333" width="9.140625" customWidth="1"/>
    <col min="13565" max="13565" width="23.28515625" bestFit="1" customWidth="1"/>
    <col min="13566" max="13566" width="17.140625" customWidth="1"/>
    <col min="13567" max="13567" width="15.5703125" customWidth="1"/>
    <col min="13583" max="13583" width="23.42578125" bestFit="1" customWidth="1"/>
    <col min="13584" max="13584" width="5" customWidth="1"/>
    <col min="13586" max="13589" width="9.140625" customWidth="1"/>
    <col min="13821" max="13821" width="23.28515625" bestFit="1" customWidth="1"/>
    <col min="13822" max="13822" width="17.140625" customWidth="1"/>
    <col min="13823" max="13823" width="15.5703125" customWidth="1"/>
    <col min="13839" max="13839" width="23.42578125" bestFit="1" customWidth="1"/>
    <col min="13840" max="13840" width="5" customWidth="1"/>
    <col min="13842" max="13845" width="9.140625" customWidth="1"/>
    <col min="14077" max="14077" width="23.28515625" bestFit="1" customWidth="1"/>
    <col min="14078" max="14078" width="17.140625" customWidth="1"/>
    <col min="14079" max="14079" width="15.5703125" customWidth="1"/>
    <col min="14095" max="14095" width="23.42578125" bestFit="1" customWidth="1"/>
    <col min="14096" max="14096" width="5" customWidth="1"/>
    <col min="14098" max="14101" width="9.140625" customWidth="1"/>
    <col min="14333" max="14333" width="23.28515625" bestFit="1" customWidth="1"/>
    <col min="14334" max="14334" width="17.140625" customWidth="1"/>
    <col min="14335" max="14335" width="15.5703125" customWidth="1"/>
    <col min="14351" max="14351" width="23.42578125" bestFit="1" customWidth="1"/>
    <col min="14352" max="14352" width="5" customWidth="1"/>
    <col min="14354" max="14357" width="9.140625" customWidth="1"/>
    <col min="14589" max="14589" width="23.28515625" bestFit="1" customWidth="1"/>
    <col min="14590" max="14590" width="17.140625" customWidth="1"/>
    <col min="14591" max="14591" width="15.5703125" customWidth="1"/>
    <col min="14607" max="14607" width="23.42578125" bestFit="1" customWidth="1"/>
    <col min="14608" max="14608" width="5" customWidth="1"/>
    <col min="14610" max="14613" width="9.140625" customWidth="1"/>
    <col min="14845" max="14845" width="23.28515625" bestFit="1" customWidth="1"/>
    <col min="14846" max="14846" width="17.140625" customWidth="1"/>
    <col min="14847" max="14847" width="15.5703125" customWidth="1"/>
    <col min="14863" max="14863" width="23.42578125" bestFit="1" customWidth="1"/>
    <col min="14864" max="14864" width="5" customWidth="1"/>
    <col min="14866" max="14869" width="9.140625" customWidth="1"/>
    <col min="15101" max="15101" width="23.28515625" bestFit="1" customWidth="1"/>
    <col min="15102" max="15102" width="17.140625" customWidth="1"/>
    <col min="15103" max="15103" width="15.5703125" customWidth="1"/>
    <col min="15119" max="15119" width="23.42578125" bestFit="1" customWidth="1"/>
    <col min="15120" max="15120" width="5" customWidth="1"/>
    <col min="15122" max="15125" width="9.140625" customWidth="1"/>
    <col min="15357" max="15357" width="23.28515625" bestFit="1" customWidth="1"/>
    <col min="15358" max="15358" width="17.140625" customWidth="1"/>
    <col min="15359" max="15359" width="15.5703125" customWidth="1"/>
    <col min="15375" max="15375" width="23.42578125" bestFit="1" customWidth="1"/>
    <col min="15376" max="15376" width="5" customWidth="1"/>
    <col min="15378" max="15381" width="9.140625" customWidth="1"/>
    <col min="15613" max="15613" width="23.28515625" bestFit="1" customWidth="1"/>
    <col min="15614" max="15614" width="17.140625" customWidth="1"/>
    <col min="15615" max="15615" width="15.5703125" customWidth="1"/>
    <col min="15631" max="15631" width="23.42578125" bestFit="1" customWidth="1"/>
    <col min="15632" max="15632" width="5" customWidth="1"/>
    <col min="15634" max="15637" width="9.140625" customWidth="1"/>
    <col min="15869" max="15869" width="23.28515625" bestFit="1" customWidth="1"/>
    <col min="15870" max="15870" width="17.140625" customWidth="1"/>
    <col min="15871" max="15871" width="15.5703125" customWidth="1"/>
    <col min="15887" max="15887" width="23.42578125" bestFit="1" customWidth="1"/>
    <col min="15888" max="15888" width="5" customWidth="1"/>
    <col min="15890" max="15893" width="9.140625" customWidth="1"/>
    <col min="16125" max="16125" width="23.28515625" bestFit="1" customWidth="1"/>
    <col min="16126" max="16126" width="17.140625" customWidth="1"/>
    <col min="16127" max="16127" width="15.5703125" customWidth="1"/>
    <col min="16143" max="16143" width="23.42578125" bestFit="1" customWidth="1"/>
    <col min="16144" max="16144" width="5" customWidth="1"/>
    <col min="16146" max="16149" width="9.140625" customWidth="1"/>
  </cols>
  <sheetData>
    <row r="1" spans="1:20" ht="18" x14ac:dyDescent="0.25">
      <c r="A1" s="144" t="s">
        <v>799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20" x14ac:dyDescent="0.25">
      <c r="A2" s="125"/>
      <c r="B2" s="125"/>
      <c r="C2" s="125"/>
      <c r="D2" s="128">
        <f>'CV1'!D14+'CV1'!D21+'CV1'!D26+'CV1'!D31+'CV1'!D35+'CV1'!I9+'CV1'!I14+'CV1'!I18+'CV1'!I22+'CV1'!D45+'CV1'!D51</f>
        <v>23</v>
      </c>
      <c r="E2" s="128">
        <f>'CV2'!D14+'CV2'!D21+'CV2'!D26+'CV2'!D31+'CV2'!D35+'CV2'!I9+'CV2'!I14+'CV2'!I18+'CV2'!I22+'CV2'!D45+'CV2'!D51</f>
        <v>35</v>
      </c>
      <c r="F2" s="128">
        <f>'CV3'!D14+'CV3'!D21+'CV3'!D26+'CV3'!D31+'CV3'!D35+'CV3'!I9+'CV3'!I14+'CV3'!I18+'CV3'!I22+'CV3'!D45+'CV3'!D51</f>
        <v>34</v>
      </c>
      <c r="G2" s="128">
        <f>'Numa BL-LN'!D14+'Numa BL-LN'!D21+'Numa BL-LN'!D26+'Numa BL-LN'!D31+'Numa BL-LN'!D35+'Numa BL-LN'!I30+'Numa BL-LN'!I26+'Numa BL-LN'!I22+'Numa BL-LN'!I18+'Numa BL-LN'!I14+'Numa BL-LN'!I9+'Numa BL-LN'!D45+'Numa BL-LN'!D51</f>
        <v>16</v>
      </c>
      <c r="H2" s="128">
        <f>'Exline CW'!D14+'Exline CW'!D21+'Exline CW'!D26+'Exline CW'!D31+'Exline CW'!D35+'Exline CW'!I9+'Exline CW'!I14+'Exline CW'!I18+'Exline CW'!I22+'Exline CW'!I27+'Exline CW'!D45+'Exline CW'!D51</f>
        <v>8</v>
      </c>
      <c r="I2" s="128">
        <f>'Plano JO-IN'!D14+'Plano JO-IN'!D21+'Plano JO-IN'!D26+'Plano JO-IN'!D31+'Plano JO-IN'!D35+'Plano JO-IN'!I34+'Plano JO-IN'!I29+'Plano JO-IN'!I25+'Plano JO-IN'!I22+'Plano JO-IN'!I18+'Plano JO-IN'!I14+'Plano JO-IN'!D45+'Plano JO-IN'!D51</f>
        <v>12</v>
      </c>
      <c r="J2" s="128">
        <f>'Cincinnati PS-FR'!D14+'Cincinnati PS-FR'!D21+'Cincinnati PS-FR'!D26+'Cincinnati PS-FR'!D31+'Cincinnati PS-FR'!D35+'Cincinnati PS-FR'!I9+'Cincinnati PS-FR'!I14+'Cincinnati PS-FR'!I18+'Cincinnati PS-FR'!I22+'Cincinnati PS-FR'!I25+'Cincinnati PS-FR'!I28+'Cincinnati PS-FR'!I31+'Cincinnati PS-FR'!I34+'Cincinnati PS-FR'!D45+'Cincinnati PS-FR'!D51</f>
        <v>44</v>
      </c>
      <c r="K2" s="128">
        <f>'Moravia TY-CH'!D14+'Moravia TY-CH'!D21+'Moravia TY-CH'!D26+'Moravia TY-CH'!D31+'Moravia TY-CH'!D35+'Moravia TY-CH'!I9+'Moravia TY-CH'!I14+'Moravia TY-CH'!I18+'Moravia TY-CH'!I22+'Moravia TY-CH'!I25+'Moravia TY-CH'!D45+'Moravia TY-CH'!D51</f>
        <v>29</v>
      </c>
      <c r="L2" s="128">
        <f>'Unionville-Udell UN-UD'!D14+'Unionville-Udell UN-UD'!D21+'Unionville-Udell UN-UD'!D26+'Unionville-Udell UN-UD'!D31+'Unionville-Udell UN-UD'!D35+'Unionville-Udell UN-UD'!I38+'Unionville-Udell UN-UD'!I36+'Unionville-Udell UN-UD'!I33+'Unionville-Udell UN-UD'!I30+'Unionville-Udell UN-UD'!I27+'Unionville-Udell UN-UD'!I22+'Unionville-Udell UN-UD'!I18+'Unionville-Udell UN-UD'!I14+'Unionville-Udell UN-UD'!D45+'Unionville-Udell UN-UD'!D51</f>
        <v>39</v>
      </c>
      <c r="M2" s="128">
        <f>'VM-DG-SH'!D14+'VM-DG-SH'!D21+'VM-DG-SH'!D26+'VM-DG-SH'!D31+'VM-DG-SH'!D35+'VM-DG-SH'!I9+'VM-DG-SH'!I14+'VM-DG-SH'!I18+'VM-DG-SH'!I22+'VM-DG-SH'!I26+'VM-DG-SH'!I29+'VM-DG-SH'!I31+'VM-DG-SH'!I34+'VM-DG-SH'!I36+'VM-DG-SH'!I38+'VM-DG-SH'!D45+'VM-DG-SH'!D51</f>
        <v>27</v>
      </c>
      <c r="N2" s="128">
        <f>'Mystic-Rathbun WA'!D14+'Mystic-Rathbun WA'!D21+'Mystic-Rathbun WA'!D26+'Mystic-Rathbun WA'!D31+'Mystic-Rathbun WA'!D35+'Mystic-Rathbun WA'!I9+'Mystic-Rathbun WA'!I14+'Mystic-Rathbun WA'!I18+'Mystic-Rathbun WA'!I22+'Mystic-Rathbun WA'!I26+'Mystic-Rathbun WA'!I29+'Mystic-Rathbun WA'!D45+'Mystic-Rathbun WA'!D51</f>
        <v>16</v>
      </c>
      <c r="O2" s="128">
        <f>'Moulton WS-WE'!D14+'Moulton WS-WE'!D21+'Moulton WS-WE'!D26+'Moulton WS-WE'!D31+'Moulton WS-WE'!D35+'Moulton WS-WE'!I9+'Moulton WS-WE'!I14+'Moulton WS-WE'!I18+'Moulton WS-WE'!I22+'Moulton WS-WE'!I27+'Moulton WS-WE'!I30+'Moulton WS-WE'!D45+'Moulton WS-WE'!D51</f>
        <v>32</v>
      </c>
      <c r="P2" s="128">
        <f>Absentee!D14+Absentee!D21+Absentee!D26+Absentee!D31+Absentee!D35+Absentee!I9+Absentee!I14+Absentee!I18+Absentee!I22+Absentee!I25+Absentee!I28+Absentee!I31+Absentee!I34+Absentee!D46+Absentee!D49+Absentee!D54+Absentee!D57+Absentee!D61+Absentee!D64+Absentee!D68+Absentee!D72+Absentee!I44+Absentee!I48+Absentee!I53+Absentee!I58+Absentee!I62+Absentee!I66+Absentee!I70+Absentee!I73+Absentee!D83+Absentee!D87+Absentee!D90+Absentee!D94+Absentee!D97+Absentee!D100+Absentee!D105+Absentee!D111+'Absentee 2'!D14+'Absentee 2'!D21+'Absentee 2'!D26+'Absentee 2'!D31+'Absentee 2'!D35+'Absentee 2'!I9+'Absentee 2'!I14+'Absentee 2'!I18+'Absentee 2'!I22+'Absentee 2'!I25+'Absentee 2'!I28+'Absentee 2'!I31+'Absentee 2'!I34+'Absentee 2'!D46+'Absentee 2'!D49+'Absentee 2'!D54+'Absentee 2'!D57+'Absentee 2'!D61+'Absentee 2'!D64+'Absentee 2'!D68+'Absentee 2'!D72+'Absentee 2'!I44+'Absentee 2'!I48+'Absentee 2'!I53+'Absentee 2'!I58+'Absentee 2'!I62+'Absentee 2'!I66+'Absentee 2'!I70+'Absentee 2'!I73+'Absentee 2'!D83+'Absentee 2'!D87+'Absentee 2'!D90+'Absentee 2'!D94+'Absentee 2'!D97+'Absentee 2'!D100+'Absentee 2'!D105+'Absentee 2'!D111</f>
        <v>350</v>
      </c>
      <c r="Q2" s="34">
        <f>SUM(D2:P2)</f>
        <v>665</v>
      </c>
    </row>
    <row r="3" spans="1:20" ht="15.75" thickBot="1" x14ac:dyDescent="0.3">
      <c r="A3" s="125"/>
      <c r="B3" s="125"/>
      <c r="C3" s="125"/>
      <c r="D3" s="128">
        <f t="shared" ref="D3:P3" si="0">SUM(D5:D905)</f>
        <v>23</v>
      </c>
      <c r="E3" s="128">
        <f t="shared" si="0"/>
        <v>35</v>
      </c>
      <c r="F3" s="128">
        <f t="shared" si="0"/>
        <v>34</v>
      </c>
      <c r="G3" s="128">
        <f t="shared" si="0"/>
        <v>16</v>
      </c>
      <c r="H3" s="128">
        <f t="shared" si="0"/>
        <v>8</v>
      </c>
      <c r="I3" s="128">
        <f t="shared" si="0"/>
        <v>12</v>
      </c>
      <c r="J3" s="128">
        <f t="shared" si="0"/>
        <v>44</v>
      </c>
      <c r="K3" s="128">
        <f t="shared" si="0"/>
        <v>29</v>
      </c>
      <c r="L3" s="128">
        <f t="shared" si="0"/>
        <v>39</v>
      </c>
      <c r="M3" s="128">
        <f t="shared" si="0"/>
        <v>27</v>
      </c>
      <c r="N3" s="128">
        <f t="shared" si="0"/>
        <v>16</v>
      </c>
      <c r="O3" s="128">
        <f t="shared" si="0"/>
        <v>32</v>
      </c>
      <c r="P3" s="128">
        <f t="shared" si="0"/>
        <v>350</v>
      </c>
      <c r="Q3" s="128">
        <f>SUM(D3:P3)</f>
        <v>665</v>
      </c>
    </row>
    <row r="4" spans="1:20" x14ac:dyDescent="0.25">
      <c r="A4" t="s">
        <v>215</v>
      </c>
      <c r="B4" t="s">
        <v>217</v>
      </c>
      <c r="C4" t="s">
        <v>216</v>
      </c>
      <c r="D4" s="129" t="s">
        <v>121</v>
      </c>
      <c r="E4" s="129" t="s">
        <v>122</v>
      </c>
      <c r="F4" s="129" t="s">
        <v>123</v>
      </c>
      <c r="G4" s="129" t="s">
        <v>124</v>
      </c>
      <c r="H4" s="129" t="s">
        <v>125</v>
      </c>
      <c r="I4" s="129" t="s">
        <v>126</v>
      </c>
      <c r="J4" s="129" t="s">
        <v>170</v>
      </c>
      <c r="K4" s="129" t="s">
        <v>127</v>
      </c>
      <c r="L4" s="129" t="s">
        <v>128</v>
      </c>
      <c r="M4" s="130" t="s">
        <v>129</v>
      </c>
      <c r="N4" s="130" t="s">
        <v>130</v>
      </c>
      <c r="O4" s="129" t="s">
        <v>131</v>
      </c>
      <c r="P4" s="130" t="s">
        <v>132</v>
      </c>
      <c r="Q4" s="131" t="s">
        <v>218</v>
      </c>
    </row>
    <row r="5" spans="1:20" x14ac:dyDescent="0.25">
      <c r="A5" s="132" t="s">
        <v>3</v>
      </c>
      <c r="B5" s="132" t="s">
        <v>614</v>
      </c>
      <c r="C5" s="132" t="s">
        <v>615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>
        <v>1</v>
      </c>
      <c r="Q5" s="132">
        <f>SUM(D5:P5)</f>
        <v>1</v>
      </c>
      <c r="S5" s="133" t="s">
        <v>690</v>
      </c>
      <c r="T5" t="s">
        <v>692</v>
      </c>
    </row>
    <row r="6" spans="1:20" x14ac:dyDescent="0.25">
      <c r="A6" s="132" t="s">
        <v>3</v>
      </c>
      <c r="B6" s="132" t="s">
        <v>519</v>
      </c>
      <c r="C6" s="132" t="s">
        <v>520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>
        <v>1</v>
      </c>
      <c r="Q6" s="132">
        <f t="shared" ref="Q6:Q69" si="1">SUM(D6:P6)</f>
        <v>1</v>
      </c>
      <c r="S6" s="137" t="s">
        <v>338</v>
      </c>
      <c r="T6" s="138">
        <v>108</v>
      </c>
    </row>
    <row r="7" spans="1:20" x14ac:dyDescent="0.25">
      <c r="A7" s="132" t="s">
        <v>3</v>
      </c>
      <c r="B7" s="132" t="s">
        <v>283</v>
      </c>
      <c r="C7" s="132" t="s">
        <v>386</v>
      </c>
      <c r="D7" s="132"/>
      <c r="E7" s="132"/>
      <c r="F7" s="132">
        <v>2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>
        <f t="shared" si="1"/>
        <v>2</v>
      </c>
      <c r="S7" s="137" t="s">
        <v>415</v>
      </c>
      <c r="T7" s="138">
        <v>3</v>
      </c>
    </row>
    <row r="8" spans="1:20" x14ac:dyDescent="0.25">
      <c r="A8" s="132" t="s">
        <v>3</v>
      </c>
      <c r="B8" s="132" t="s">
        <v>612</v>
      </c>
      <c r="C8" s="132" t="s">
        <v>613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>
        <v>1</v>
      </c>
      <c r="Q8" s="132">
        <f t="shared" si="1"/>
        <v>1</v>
      </c>
      <c r="S8" s="137" t="s">
        <v>418</v>
      </c>
      <c r="T8" s="138">
        <v>3</v>
      </c>
    </row>
    <row r="9" spans="1:20" x14ac:dyDescent="0.25">
      <c r="A9" s="132" t="s">
        <v>3</v>
      </c>
      <c r="B9" s="132" t="s">
        <v>525</v>
      </c>
      <c r="C9" s="132" t="s">
        <v>526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>
        <v>1</v>
      </c>
      <c r="Q9" s="132">
        <f t="shared" si="1"/>
        <v>1</v>
      </c>
      <c r="S9" s="137" t="s">
        <v>336</v>
      </c>
      <c r="T9" s="138">
        <v>36</v>
      </c>
    </row>
    <row r="10" spans="1:20" x14ac:dyDescent="0.25">
      <c r="A10" s="132" t="s">
        <v>3</v>
      </c>
      <c r="B10" s="132" t="s">
        <v>616</v>
      </c>
      <c r="C10" s="132" t="s">
        <v>617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>
        <v>1</v>
      </c>
      <c r="Q10" s="132">
        <f t="shared" si="1"/>
        <v>1</v>
      </c>
      <c r="S10" s="137" t="s">
        <v>334</v>
      </c>
      <c r="T10" s="138">
        <v>19</v>
      </c>
    </row>
    <row r="11" spans="1:20" x14ac:dyDescent="0.25">
      <c r="A11" s="132" t="s">
        <v>3</v>
      </c>
      <c r="B11" s="132" t="s">
        <v>521</v>
      </c>
      <c r="C11" s="132" t="s">
        <v>522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>
        <v>1</v>
      </c>
      <c r="Q11" s="132">
        <f t="shared" si="1"/>
        <v>1</v>
      </c>
      <c r="S11" s="137" t="s">
        <v>335</v>
      </c>
      <c r="T11" s="138">
        <v>19</v>
      </c>
    </row>
    <row r="12" spans="1:20" x14ac:dyDescent="0.25">
      <c r="A12" s="132" t="s">
        <v>3</v>
      </c>
      <c r="B12" s="132" t="s">
        <v>523</v>
      </c>
      <c r="C12" s="132" t="s">
        <v>524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>
        <v>1</v>
      </c>
      <c r="Q12" s="132">
        <f t="shared" si="1"/>
        <v>1</v>
      </c>
      <c r="S12" s="137" t="s">
        <v>337</v>
      </c>
      <c r="T12" s="138">
        <v>98</v>
      </c>
    </row>
    <row r="13" spans="1:20" x14ac:dyDescent="0.25">
      <c r="A13" s="132" t="s">
        <v>3</v>
      </c>
      <c r="B13" s="132" t="s">
        <v>384</v>
      </c>
      <c r="C13" s="132" t="s">
        <v>385</v>
      </c>
      <c r="D13" s="132"/>
      <c r="E13" s="132"/>
      <c r="F13" s="132">
        <v>1</v>
      </c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>
        <f t="shared" si="1"/>
        <v>1</v>
      </c>
      <c r="S13" s="137" t="s">
        <v>111</v>
      </c>
      <c r="T13" s="138">
        <v>5</v>
      </c>
    </row>
    <row r="14" spans="1:20" x14ac:dyDescent="0.25">
      <c r="A14" s="132" t="s">
        <v>329</v>
      </c>
      <c r="B14" s="132" t="s">
        <v>331</v>
      </c>
      <c r="C14" s="132" t="s">
        <v>330</v>
      </c>
      <c r="D14" s="132">
        <v>1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>
        <f t="shared" si="1"/>
        <v>1</v>
      </c>
      <c r="S14" s="137" t="s">
        <v>429</v>
      </c>
      <c r="T14" s="138">
        <v>21</v>
      </c>
    </row>
    <row r="15" spans="1:20" x14ac:dyDescent="0.25">
      <c r="A15" s="132" t="s">
        <v>329</v>
      </c>
      <c r="B15" s="132" t="s">
        <v>254</v>
      </c>
      <c r="C15" s="132" t="s">
        <v>505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>
        <v>1</v>
      </c>
      <c r="P15" s="132"/>
      <c r="Q15" s="132">
        <f t="shared" si="1"/>
        <v>1</v>
      </c>
      <c r="S15" s="137" t="s">
        <v>82</v>
      </c>
      <c r="T15" s="138">
        <v>11</v>
      </c>
    </row>
    <row r="16" spans="1:20" x14ac:dyDescent="0.25">
      <c r="A16" s="132" t="s">
        <v>354</v>
      </c>
      <c r="B16" s="132" t="s">
        <v>618</v>
      </c>
      <c r="C16" s="132" t="s">
        <v>619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>
        <v>1</v>
      </c>
      <c r="Q16" s="132">
        <f t="shared" si="1"/>
        <v>1</v>
      </c>
      <c r="S16" s="137" t="s">
        <v>95</v>
      </c>
      <c r="T16" s="138">
        <v>4</v>
      </c>
    </row>
    <row r="17" spans="1:20" x14ac:dyDescent="0.25">
      <c r="A17" s="132" t="s">
        <v>354</v>
      </c>
      <c r="B17" s="132" t="s">
        <v>529</v>
      </c>
      <c r="C17" s="132" t="s">
        <v>530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>
        <v>1</v>
      </c>
      <c r="Q17" s="132">
        <f t="shared" si="1"/>
        <v>1</v>
      </c>
      <c r="S17" s="137" t="s">
        <v>92</v>
      </c>
      <c r="T17" s="138">
        <v>1</v>
      </c>
    </row>
    <row r="18" spans="1:20" x14ac:dyDescent="0.25">
      <c r="A18" s="132" t="s">
        <v>354</v>
      </c>
      <c r="B18" s="132" t="s">
        <v>233</v>
      </c>
      <c r="C18" s="132" t="s">
        <v>232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>
        <v>1</v>
      </c>
      <c r="O18" s="132"/>
      <c r="P18" s="132"/>
      <c r="Q18" s="132">
        <f t="shared" si="1"/>
        <v>1</v>
      </c>
      <c r="S18" s="137" t="s">
        <v>81</v>
      </c>
      <c r="T18" s="138">
        <v>8</v>
      </c>
    </row>
    <row r="19" spans="1:20" x14ac:dyDescent="0.25">
      <c r="A19" s="132" t="s">
        <v>354</v>
      </c>
      <c r="B19" s="132" t="s">
        <v>254</v>
      </c>
      <c r="C19" s="132" t="s">
        <v>505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>
        <v>1</v>
      </c>
      <c r="P19" s="132"/>
      <c r="Q19" s="132">
        <f t="shared" si="1"/>
        <v>1</v>
      </c>
      <c r="S19" s="137" t="s">
        <v>432</v>
      </c>
      <c r="T19" s="138">
        <v>23</v>
      </c>
    </row>
    <row r="20" spans="1:20" x14ac:dyDescent="0.25">
      <c r="A20" s="132" t="s">
        <v>354</v>
      </c>
      <c r="B20" s="132" t="s">
        <v>527</v>
      </c>
      <c r="C20" s="132" t="s">
        <v>528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>
        <v>1</v>
      </c>
      <c r="Q20" s="132">
        <f t="shared" si="1"/>
        <v>1</v>
      </c>
      <c r="S20" s="137" t="s">
        <v>3</v>
      </c>
      <c r="T20" s="138">
        <v>10</v>
      </c>
    </row>
    <row r="21" spans="1:20" x14ac:dyDescent="0.25">
      <c r="A21" s="132" t="s">
        <v>354</v>
      </c>
      <c r="B21" s="132" t="s">
        <v>219</v>
      </c>
      <c r="C21" s="132"/>
      <c r="D21" s="132"/>
      <c r="E21" s="132"/>
      <c r="F21" s="132"/>
      <c r="G21" s="132">
        <v>1</v>
      </c>
      <c r="H21" s="132"/>
      <c r="I21" s="132"/>
      <c r="J21" s="132"/>
      <c r="K21" s="132"/>
      <c r="L21" s="132"/>
      <c r="M21" s="132">
        <v>1</v>
      </c>
      <c r="N21" s="132">
        <v>1</v>
      </c>
      <c r="O21" s="132"/>
      <c r="P21" s="132"/>
      <c r="Q21" s="132">
        <f t="shared" si="1"/>
        <v>3</v>
      </c>
      <c r="S21" s="137" t="s">
        <v>115</v>
      </c>
      <c r="T21" s="138">
        <v>2</v>
      </c>
    </row>
    <row r="22" spans="1:20" x14ac:dyDescent="0.25">
      <c r="A22" s="132" t="s">
        <v>332</v>
      </c>
      <c r="B22" s="132" t="s">
        <v>531</v>
      </c>
      <c r="C22" s="132" t="s">
        <v>532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>
        <v>1</v>
      </c>
      <c r="Q22" s="132">
        <f t="shared" si="1"/>
        <v>1</v>
      </c>
      <c r="S22" s="137" t="s">
        <v>502</v>
      </c>
      <c r="T22" s="138">
        <v>5</v>
      </c>
    </row>
    <row r="23" spans="1:20" x14ac:dyDescent="0.25">
      <c r="A23" s="132" t="s">
        <v>332</v>
      </c>
      <c r="B23" s="132" t="s">
        <v>331</v>
      </c>
      <c r="C23" s="132" t="s">
        <v>330</v>
      </c>
      <c r="D23" s="132">
        <v>1</v>
      </c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>
        <f t="shared" si="1"/>
        <v>1</v>
      </c>
      <c r="S23" s="137" t="s">
        <v>234</v>
      </c>
      <c r="T23" s="138">
        <v>121</v>
      </c>
    </row>
    <row r="24" spans="1:20" x14ac:dyDescent="0.25">
      <c r="A24" s="132" t="s">
        <v>332</v>
      </c>
      <c r="B24" s="132" t="s">
        <v>254</v>
      </c>
      <c r="C24" s="132" t="s">
        <v>505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>
        <v>1</v>
      </c>
      <c r="P24" s="132"/>
      <c r="Q24" s="132">
        <f t="shared" si="1"/>
        <v>1</v>
      </c>
      <c r="S24" s="137" t="s">
        <v>333</v>
      </c>
      <c r="T24" s="138">
        <v>78</v>
      </c>
    </row>
    <row r="25" spans="1:20" x14ac:dyDescent="0.25">
      <c r="A25" s="132" t="s">
        <v>332</v>
      </c>
      <c r="B25" s="132" t="s">
        <v>527</v>
      </c>
      <c r="C25" s="132" t="s">
        <v>528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>
        <v>1</v>
      </c>
      <c r="Q25" s="132">
        <f t="shared" si="1"/>
        <v>1</v>
      </c>
      <c r="S25" s="137" t="s">
        <v>332</v>
      </c>
      <c r="T25" s="138">
        <v>6</v>
      </c>
    </row>
    <row r="26" spans="1:20" x14ac:dyDescent="0.25">
      <c r="A26" s="132" t="s">
        <v>332</v>
      </c>
      <c r="B26" s="132" t="s">
        <v>219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>
        <v>1</v>
      </c>
      <c r="N26" s="132">
        <v>1</v>
      </c>
      <c r="O26" s="132"/>
      <c r="P26" s="132"/>
      <c r="Q26" s="132">
        <f t="shared" si="1"/>
        <v>2</v>
      </c>
      <c r="S26" s="137" t="s">
        <v>455</v>
      </c>
      <c r="T26" s="138">
        <v>22</v>
      </c>
    </row>
    <row r="27" spans="1:20" x14ac:dyDescent="0.25">
      <c r="A27" s="132" t="s">
        <v>333</v>
      </c>
      <c r="B27" s="132" t="s">
        <v>413</v>
      </c>
      <c r="C27" s="132" t="s">
        <v>414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>
        <v>1</v>
      </c>
      <c r="Q27" s="132">
        <f t="shared" si="1"/>
        <v>1</v>
      </c>
      <c r="S27" s="137" t="s">
        <v>100</v>
      </c>
      <c r="T27" s="138">
        <v>5</v>
      </c>
    </row>
    <row r="28" spans="1:20" x14ac:dyDescent="0.25">
      <c r="A28" s="132" t="s">
        <v>333</v>
      </c>
      <c r="B28" s="132" t="s">
        <v>469</v>
      </c>
      <c r="C28" s="132" t="s">
        <v>318</v>
      </c>
      <c r="D28" s="132"/>
      <c r="E28" s="132"/>
      <c r="F28" s="132"/>
      <c r="G28" s="132"/>
      <c r="H28" s="132"/>
      <c r="I28" s="132"/>
      <c r="J28" s="132"/>
      <c r="K28" s="132"/>
      <c r="L28" s="132">
        <v>1</v>
      </c>
      <c r="M28" s="132"/>
      <c r="N28" s="132"/>
      <c r="O28" s="132"/>
      <c r="P28" s="132"/>
      <c r="Q28" s="132">
        <f t="shared" si="1"/>
        <v>1</v>
      </c>
      <c r="S28" s="137" t="s">
        <v>479</v>
      </c>
      <c r="T28" s="138">
        <v>8</v>
      </c>
    </row>
    <row r="29" spans="1:20" x14ac:dyDescent="0.25">
      <c r="A29" s="132" t="s">
        <v>333</v>
      </c>
      <c r="B29" s="132" t="s">
        <v>500</v>
      </c>
      <c r="C29" s="132" t="s">
        <v>538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>
        <v>1</v>
      </c>
      <c r="Q29" s="132">
        <f t="shared" si="1"/>
        <v>1</v>
      </c>
      <c r="S29" s="137" t="s">
        <v>475</v>
      </c>
      <c r="T29" s="138">
        <v>3</v>
      </c>
    </row>
    <row r="30" spans="1:20" x14ac:dyDescent="0.25">
      <c r="A30" s="132" t="s">
        <v>333</v>
      </c>
      <c r="B30" s="132" t="s">
        <v>635</v>
      </c>
      <c r="C30" s="132" t="s">
        <v>634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>
        <v>1</v>
      </c>
      <c r="Q30" s="132">
        <f t="shared" si="1"/>
        <v>1</v>
      </c>
      <c r="S30" s="137" t="s">
        <v>103</v>
      </c>
      <c r="T30" s="138">
        <v>2</v>
      </c>
    </row>
    <row r="31" spans="1:20" x14ac:dyDescent="0.25">
      <c r="A31" s="132" t="s">
        <v>333</v>
      </c>
      <c r="B31" s="132" t="s">
        <v>628</v>
      </c>
      <c r="C31" s="132" t="s">
        <v>629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>
        <v>1</v>
      </c>
      <c r="Q31" s="132">
        <f t="shared" si="1"/>
        <v>1</v>
      </c>
      <c r="S31" s="137" t="s">
        <v>354</v>
      </c>
      <c r="T31" s="138">
        <v>8</v>
      </c>
    </row>
    <row r="32" spans="1:20" x14ac:dyDescent="0.25">
      <c r="A32" s="132" t="s">
        <v>333</v>
      </c>
      <c r="B32" s="132" t="s">
        <v>269</v>
      </c>
      <c r="C32" s="132" t="s">
        <v>339</v>
      </c>
      <c r="D32" s="132">
        <v>1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>
        <f t="shared" si="1"/>
        <v>1</v>
      </c>
      <c r="S32" s="137" t="s">
        <v>329</v>
      </c>
      <c r="T32" s="138">
        <v>2</v>
      </c>
    </row>
    <row r="33" spans="1:20" x14ac:dyDescent="0.25">
      <c r="A33" s="132" t="s">
        <v>333</v>
      </c>
      <c r="B33" s="132" t="s">
        <v>620</v>
      </c>
      <c r="C33" s="132" t="s">
        <v>621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>
        <v>1</v>
      </c>
      <c r="Q33" s="132">
        <f t="shared" si="1"/>
        <v>1</v>
      </c>
      <c r="S33" s="137" t="s">
        <v>499</v>
      </c>
      <c r="T33" s="138">
        <v>9</v>
      </c>
    </row>
    <row r="34" spans="1:20" x14ac:dyDescent="0.25">
      <c r="A34" s="132" t="s">
        <v>333</v>
      </c>
      <c r="B34" s="132" t="s">
        <v>356</v>
      </c>
      <c r="C34" s="132" t="s">
        <v>357</v>
      </c>
      <c r="D34" s="132"/>
      <c r="E34" s="132">
        <v>1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>
        <f t="shared" si="1"/>
        <v>1</v>
      </c>
      <c r="S34" s="137" t="s">
        <v>667</v>
      </c>
      <c r="T34" s="138">
        <v>2</v>
      </c>
    </row>
    <row r="35" spans="1:20" x14ac:dyDescent="0.25">
      <c r="A35" s="132" t="s">
        <v>333</v>
      </c>
      <c r="B35" s="132" t="s">
        <v>358</v>
      </c>
      <c r="C35" s="132" t="s">
        <v>359</v>
      </c>
      <c r="D35" s="132"/>
      <c r="E35" s="132">
        <v>1</v>
      </c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>
        <v>1</v>
      </c>
      <c r="Q35" s="132">
        <f t="shared" si="1"/>
        <v>2</v>
      </c>
      <c r="S35" s="137" t="s">
        <v>90</v>
      </c>
      <c r="T35" s="138">
        <v>7</v>
      </c>
    </row>
    <row r="36" spans="1:20" x14ac:dyDescent="0.25">
      <c r="A36" s="132" t="s">
        <v>333</v>
      </c>
      <c r="B36" s="132" t="s">
        <v>631</v>
      </c>
      <c r="C36" s="132" t="s">
        <v>623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>
        <v>1</v>
      </c>
      <c r="Q36" s="132">
        <f t="shared" si="1"/>
        <v>1</v>
      </c>
      <c r="S36" s="137" t="s">
        <v>661</v>
      </c>
      <c r="T36" s="138">
        <v>1</v>
      </c>
    </row>
    <row r="37" spans="1:20" x14ac:dyDescent="0.25">
      <c r="A37" s="132" t="s">
        <v>333</v>
      </c>
      <c r="B37" s="132" t="s">
        <v>622</v>
      </c>
      <c r="C37" s="132" t="s">
        <v>623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>
        <v>1</v>
      </c>
      <c r="Q37" s="132">
        <f t="shared" si="1"/>
        <v>1</v>
      </c>
      <c r="S37" s="137" t="s">
        <v>88</v>
      </c>
      <c r="T37" s="138">
        <v>15</v>
      </c>
    </row>
    <row r="38" spans="1:20" x14ac:dyDescent="0.25">
      <c r="A38" s="132" t="s">
        <v>333</v>
      </c>
      <c r="B38" s="132" t="s">
        <v>230</v>
      </c>
      <c r="C38" s="132" t="s">
        <v>355</v>
      </c>
      <c r="D38" s="132"/>
      <c r="E38" s="132">
        <v>1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>
        <f t="shared" si="1"/>
        <v>1</v>
      </c>
      <c r="S38" s="134" t="s">
        <v>691</v>
      </c>
      <c r="T38" s="135">
        <v>665</v>
      </c>
    </row>
    <row r="39" spans="1:20" x14ac:dyDescent="0.25">
      <c r="A39" s="132" t="s">
        <v>333</v>
      </c>
      <c r="B39" s="132" t="s">
        <v>626</v>
      </c>
      <c r="C39" s="132" t="s">
        <v>627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>
        <v>1</v>
      </c>
      <c r="Q39" s="132">
        <f t="shared" si="1"/>
        <v>1</v>
      </c>
    </row>
    <row r="40" spans="1:20" x14ac:dyDescent="0.25">
      <c r="A40" s="132" t="s">
        <v>333</v>
      </c>
      <c r="B40" s="132" t="s">
        <v>254</v>
      </c>
      <c r="C40" s="132" t="s">
        <v>343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>
        <f>2+1</f>
        <v>3</v>
      </c>
      <c r="Q40" s="132">
        <f t="shared" si="1"/>
        <v>3</v>
      </c>
    </row>
    <row r="41" spans="1:20" x14ac:dyDescent="0.25">
      <c r="A41" s="132" t="s">
        <v>333</v>
      </c>
      <c r="B41" s="132" t="s">
        <v>223</v>
      </c>
      <c r="C41" s="132" t="s">
        <v>536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>
        <v>1</v>
      </c>
      <c r="Q41" s="132">
        <f t="shared" si="1"/>
        <v>1</v>
      </c>
    </row>
    <row r="42" spans="1:20" x14ac:dyDescent="0.25">
      <c r="A42" s="132" t="s">
        <v>333</v>
      </c>
      <c r="B42" s="132" t="s">
        <v>231</v>
      </c>
      <c r="C42" s="132" t="s">
        <v>541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>
        <v>1</v>
      </c>
      <c r="Q42" s="132">
        <f t="shared" si="1"/>
        <v>1</v>
      </c>
    </row>
    <row r="43" spans="1:20" x14ac:dyDescent="0.25">
      <c r="A43" s="132" t="s">
        <v>333</v>
      </c>
      <c r="B43" s="132" t="s">
        <v>231</v>
      </c>
      <c r="C43" s="132" t="s">
        <v>467</v>
      </c>
      <c r="D43" s="132"/>
      <c r="E43" s="132"/>
      <c r="F43" s="132"/>
      <c r="G43" s="132"/>
      <c r="H43" s="132"/>
      <c r="I43" s="132"/>
      <c r="J43" s="132"/>
      <c r="K43" s="132"/>
      <c r="L43" s="132">
        <v>1</v>
      </c>
      <c r="M43" s="132"/>
      <c r="N43" s="132"/>
      <c r="O43" s="132"/>
      <c r="P43" s="132"/>
      <c r="Q43" s="132">
        <f t="shared" si="1"/>
        <v>1</v>
      </c>
    </row>
    <row r="44" spans="1:20" x14ac:dyDescent="0.25">
      <c r="A44" s="132" t="s">
        <v>333</v>
      </c>
      <c r="B44" s="132" t="s">
        <v>247</v>
      </c>
      <c r="C44" s="132" t="s">
        <v>246</v>
      </c>
      <c r="D44" s="132"/>
      <c r="E44" s="132"/>
      <c r="F44" s="132"/>
      <c r="G44" s="132"/>
      <c r="H44" s="132"/>
      <c r="I44" s="132"/>
      <c r="J44" s="132">
        <v>1</v>
      </c>
      <c r="K44" s="132"/>
      <c r="L44" s="132"/>
      <c r="M44" s="132"/>
      <c r="N44" s="132"/>
      <c r="O44" s="132"/>
      <c r="P44" s="132"/>
      <c r="Q44" s="132">
        <f t="shared" si="1"/>
        <v>1</v>
      </c>
    </row>
    <row r="45" spans="1:20" x14ac:dyDescent="0.25">
      <c r="A45" s="132" t="s">
        <v>333</v>
      </c>
      <c r="B45" s="132" t="s">
        <v>632</v>
      </c>
      <c r="C45" s="132" t="s">
        <v>633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>
        <v>1</v>
      </c>
      <c r="Q45" s="132">
        <f t="shared" si="1"/>
        <v>1</v>
      </c>
    </row>
    <row r="46" spans="1:20" x14ac:dyDescent="0.25">
      <c r="A46" s="132" t="s">
        <v>333</v>
      </c>
      <c r="B46" s="132" t="s">
        <v>387</v>
      </c>
      <c r="C46" s="132" t="s">
        <v>388</v>
      </c>
      <c r="D46" s="132"/>
      <c r="E46" s="132"/>
      <c r="F46" s="132">
        <v>1</v>
      </c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>
        <f t="shared" si="1"/>
        <v>1</v>
      </c>
    </row>
    <row r="47" spans="1:20" x14ac:dyDescent="0.25">
      <c r="A47" s="132" t="s">
        <v>333</v>
      </c>
      <c r="B47" s="132" t="s">
        <v>269</v>
      </c>
      <c r="C47" s="132" t="s">
        <v>630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>
        <v>1</v>
      </c>
      <c r="Q47" s="132">
        <f t="shared" si="1"/>
        <v>1</v>
      </c>
    </row>
    <row r="48" spans="1:20" x14ac:dyDescent="0.25">
      <c r="A48" s="132" t="s">
        <v>333</v>
      </c>
      <c r="B48" s="132" t="s">
        <v>331</v>
      </c>
      <c r="C48" s="132" t="s">
        <v>330</v>
      </c>
      <c r="D48" s="132">
        <v>1</v>
      </c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>
        <f t="shared" si="1"/>
        <v>1</v>
      </c>
    </row>
    <row r="49" spans="1:17" x14ac:dyDescent="0.25">
      <c r="A49" s="132" t="s">
        <v>333</v>
      </c>
      <c r="B49" s="132" t="s">
        <v>266</v>
      </c>
      <c r="C49" s="132" t="s">
        <v>265</v>
      </c>
      <c r="D49" s="132"/>
      <c r="E49" s="132"/>
      <c r="F49" s="132"/>
      <c r="G49" s="132">
        <v>1</v>
      </c>
      <c r="H49" s="132"/>
      <c r="I49" s="132"/>
      <c r="J49" s="132"/>
      <c r="K49" s="132"/>
      <c r="L49" s="132"/>
      <c r="M49" s="132"/>
      <c r="N49" s="132"/>
      <c r="O49" s="132"/>
      <c r="P49" s="132"/>
      <c r="Q49" s="132">
        <f t="shared" si="1"/>
        <v>1</v>
      </c>
    </row>
    <row r="50" spans="1:17" x14ac:dyDescent="0.25">
      <c r="A50" s="132" t="s">
        <v>333</v>
      </c>
      <c r="B50" s="132" t="s">
        <v>306</v>
      </c>
      <c r="C50" s="132" t="s">
        <v>305</v>
      </c>
      <c r="D50" s="132"/>
      <c r="E50" s="132">
        <v>2</v>
      </c>
      <c r="F50" s="132"/>
      <c r="G50" s="132"/>
      <c r="H50" s="132"/>
      <c r="I50" s="132"/>
      <c r="J50" s="132"/>
      <c r="K50" s="132">
        <v>1</v>
      </c>
      <c r="L50" s="132"/>
      <c r="M50" s="132"/>
      <c r="N50" s="132"/>
      <c r="O50" s="132"/>
      <c r="P50" s="132">
        <f>11+15</f>
        <v>26</v>
      </c>
      <c r="Q50" s="132">
        <f t="shared" si="1"/>
        <v>29</v>
      </c>
    </row>
    <row r="51" spans="1:17" x14ac:dyDescent="0.25">
      <c r="A51" s="132" t="s">
        <v>333</v>
      </c>
      <c r="B51" s="132" t="s">
        <v>539</v>
      </c>
      <c r="C51" s="132" t="s">
        <v>540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>
        <v>1</v>
      </c>
      <c r="Q51" s="132">
        <f t="shared" si="1"/>
        <v>1</v>
      </c>
    </row>
    <row r="52" spans="1:17" x14ac:dyDescent="0.25">
      <c r="A52" s="132" t="s">
        <v>333</v>
      </c>
      <c r="B52" s="132" t="s">
        <v>233</v>
      </c>
      <c r="C52" s="132" t="s">
        <v>232</v>
      </c>
      <c r="D52" s="132"/>
      <c r="E52" s="132"/>
      <c r="F52" s="132">
        <v>1</v>
      </c>
      <c r="G52" s="132"/>
      <c r="H52" s="132"/>
      <c r="I52" s="132"/>
      <c r="J52" s="132"/>
      <c r="K52" s="132"/>
      <c r="L52" s="132"/>
      <c r="M52" s="132"/>
      <c r="N52" s="132"/>
      <c r="O52" s="132"/>
      <c r="P52" s="132">
        <v>1</v>
      </c>
      <c r="Q52" s="132">
        <f t="shared" si="1"/>
        <v>2</v>
      </c>
    </row>
    <row r="53" spans="1:17" x14ac:dyDescent="0.25">
      <c r="A53" s="132" t="s">
        <v>333</v>
      </c>
      <c r="B53" s="132" t="s">
        <v>624</v>
      </c>
      <c r="C53" s="132" t="s">
        <v>625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>
        <v>1</v>
      </c>
      <c r="Q53" s="132">
        <f t="shared" si="1"/>
        <v>1</v>
      </c>
    </row>
    <row r="54" spans="1:17" x14ac:dyDescent="0.25">
      <c r="A54" s="132" t="s">
        <v>333</v>
      </c>
      <c r="B54" s="132" t="s">
        <v>537</v>
      </c>
      <c r="C54" s="132" t="s">
        <v>528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>
        <v>1</v>
      </c>
      <c r="Q54" s="132">
        <f t="shared" si="1"/>
        <v>1</v>
      </c>
    </row>
    <row r="55" spans="1:17" x14ac:dyDescent="0.25">
      <c r="A55" s="132" t="s">
        <v>333</v>
      </c>
      <c r="B55" s="132" t="s">
        <v>527</v>
      </c>
      <c r="C55" s="132" t="s">
        <v>528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>
        <v>1</v>
      </c>
      <c r="Q55" s="132">
        <f t="shared" si="1"/>
        <v>1</v>
      </c>
    </row>
    <row r="56" spans="1:17" x14ac:dyDescent="0.25">
      <c r="A56" s="132" t="s">
        <v>333</v>
      </c>
      <c r="B56" s="132" t="s">
        <v>533</v>
      </c>
      <c r="C56" s="132" t="s">
        <v>636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>
        <v>1</v>
      </c>
      <c r="Q56" s="132">
        <f t="shared" si="1"/>
        <v>1</v>
      </c>
    </row>
    <row r="57" spans="1:17" x14ac:dyDescent="0.25">
      <c r="A57" s="132" t="s">
        <v>333</v>
      </c>
      <c r="B57" s="132" t="s">
        <v>221</v>
      </c>
      <c r="C57" s="132" t="s">
        <v>468</v>
      </c>
      <c r="D57" s="132"/>
      <c r="E57" s="132"/>
      <c r="F57" s="132"/>
      <c r="G57" s="132"/>
      <c r="H57" s="132"/>
      <c r="I57" s="132"/>
      <c r="J57" s="132"/>
      <c r="K57" s="132"/>
      <c r="L57" s="132">
        <v>1</v>
      </c>
      <c r="M57" s="132"/>
      <c r="N57" s="132"/>
      <c r="O57" s="132"/>
      <c r="P57" s="132"/>
      <c r="Q57" s="132">
        <f t="shared" si="1"/>
        <v>1</v>
      </c>
    </row>
    <row r="58" spans="1:17" x14ac:dyDescent="0.25">
      <c r="A58" s="132" t="s">
        <v>333</v>
      </c>
      <c r="B58" s="132" t="s">
        <v>235</v>
      </c>
      <c r="C58" s="132" t="s">
        <v>250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>
        <v>1</v>
      </c>
      <c r="Q58" s="132">
        <f t="shared" si="1"/>
        <v>1</v>
      </c>
    </row>
    <row r="59" spans="1:17" x14ac:dyDescent="0.25">
      <c r="A59" s="132" t="s">
        <v>333</v>
      </c>
      <c r="B59" s="132" t="s">
        <v>347</v>
      </c>
      <c r="C59" s="132" t="s">
        <v>250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>
        <v>1</v>
      </c>
      <c r="Q59" s="132">
        <f t="shared" si="1"/>
        <v>1</v>
      </c>
    </row>
    <row r="60" spans="1:17" x14ac:dyDescent="0.25">
      <c r="A60" s="132" t="s">
        <v>333</v>
      </c>
      <c r="B60" s="132" t="s">
        <v>447</v>
      </c>
      <c r="C60" s="132" t="s">
        <v>267</v>
      </c>
      <c r="D60" s="132"/>
      <c r="E60" s="132"/>
      <c r="F60" s="132"/>
      <c r="G60" s="132"/>
      <c r="H60" s="132"/>
      <c r="I60" s="132"/>
      <c r="J60" s="132"/>
      <c r="K60" s="132">
        <v>1</v>
      </c>
      <c r="L60" s="132"/>
      <c r="M60" s="132"/>
      <c r="N60" s="132"/>
      <c r="O60" s="132"/>
      <c r="P60" s="132"/>
      <c r="Q60" s="132">
        <f t="shared" si="1"/>
        <v>1</v>
      </c>
    </row>
    <row r="61" spans="1:17" x14ac:dyDescent="0.25">
      <c r="A61" s="132" t="s">
        <v>333</v>
      </c>
      <c r="B61" s="132" t="s">
        <v>534</v>
      </c>
      <c r="C61" s="132" t="s">
        <v>535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>
        <v>1</v>
      </c>
      <c r="Q61" s="132">
        <f t="shared" si="1"/>
        <v>1</v>
      </c>
    </row>
    <row r="62" spans="1:17" x14ac:dyDescent="0.25">
      <c r="A62" s="132" t="s">
        <v>333</v>
      </c>
      <c r="B62" s="132" t="s">
        <v>262</v>
      </c>
      <c r="C62" s="132" t="s">
        <v>255</v>
      </c>
      <c r="D62" s="132"/>
      <c r="E62" s="132"/>
      <c r="F62" s="132">
        <v>1</v>
      </c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>
        <f t="shared" si="1"/>
        <v>1</v>
      </c>
    </row>
    <row r="63" spans="1:17" x14ac:dyDescent="0.25">
      <c r="A63" s="132" t="s">
        <v>333</v>
      </c>
      <c r="B63" s="132" t="s">
        <v>269</v>
      </c>
      <c r="C63" s="132" t="s">
        <v>227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>
        <v>1</v>
      </c>
      <c r="Q63" s="132">
        <f t="shared" si="1"/>
        <v>1</v>
      </c>
    </row>
    <row r="64" spans="1:17" x14ac:dyDescent="0.25">
      <c r="A64" s="132" t="s">
        <v>333</v>
      </c>
      <c r="B64" s="132" t="s">
        <v>219</v>
      </c>
      <c r="C64" s="132"/>
      <c r="D64" s="132"/>
      <c r="E64" s="132">
        <v>1</v>
      </c>
      <c r="F64" s="132">
        <v>1</v>
      </c>
      <c r="G64" s="132"/>
      <c r="H64" s="132"/>
      <c r="I64" s="132"/>
      <c r="J64" s="132">
        <v>1</v>
      </c>
      <c r="K64" s="132"/>
      <c r="L64" s="132"/>
      <c r="M64" s="132">
        <v>1</v>
      </c>
      <c r="N64" s="132">
        <v>1</v>
      </c>
      <c r="O64" s="132"/>
      <c r="P64" s="132">
        <f>1+1</f>
        <v>2</v>
      </c>
      <c r="Q64" s="132">
        <f t="shared" si="1"/>
        <v>7</v>
      </c>
    </row>
    <row r="65" spans="1:17" x14ac:dyDescent="0.25">
      <c r="A65" s="132" t="s">
        <v>333</v>
      </c>
      <c r="B65" s="132" t="s">
        <v>390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>
        <v>1</v>
      </c>
      <c r="N65" s="132"/>
      <c r="O65" s="132"/>
      <c r="P65" s="132">
        <v>1</v>
      </c>
      <c r="Q65" s="132">
        <f t="shared" si="1"/>
        <v>2</v>
      </c>
    </row>
    <row r="66" spans="1:17" x14ac:dyDescent="0.25">
      <c r="A66" s="132" t="s">
        <v>334</v>
      </c>
      <c r="B66" s="132" t="s">
        <v>542</v>
      </c>
      <c r="C66" s="132" t="s">
        <v>485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>
        <v>1</v>
      </c>
      <c r="Q66" s="132">
        <f t="shared" si="1"/>
        <v>1</v>
      </c>
    </row>
    <row r="67" spans="1:17" x14ac:dyDescent="0.25">
      <c r="A67" s="132" t="s">
        <v>334</v>
      </c>
      <c r="B67" s="132" t="s">
        <v>231</v>
      </c>
      <c r="C67" s="132" t="s">
        <v>319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>
        <v>1</v>
      </c>
      <c r="Q67" s="132">
        <f t="shared" si="1"/>
        <v>1</v>
      </c>
    </row>
    <row r="68" spans="1:17" x14ac:dyDescent="0.25">
      <c r="A68" s="132" t="s">
        <v>334</v>
      </c>
      <c r="B68" s="132" t="s">
        <v>362</v>
      </c>
      <c r="C68" s="132" t="s">
        <v>363</v>
      </c>
      <c r="D68" s="132"/>
      <c r="E68" s="132">
        <v>1</v>
      </c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>
        <f t="shared" si="1"/>
        <v>1</v>
      </c>
    </row>
    <row r="69" spans="1:17" x14ac:dyDescent="0.25">
      <c r="A69" s="132" t="s">
        <v>334</v>
      </c>
      <c r="B69" s="132" t="s">
        <v>349</v>
      </c>
      <c r="C69" s="132" t="s">
        <v>348</v>
      </c>
      <c r="D69" s="132">
        <v>1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>
        <f t="shared" si="1"/>
        <v>1</v>
      </c>
    </row>
    <row r="70" spans="1:17" x14ac:dyDescent="0.25">
      <c r="A70" s="132" t="s">
        <v>334</v>
      </c>
      <c r="B70" s="132" t="s">
        <v>256</v>
      </c>
      <c r="C70" s="132" t="s">
        <v>389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>
        <v>1</v>
      </c>
      <c r="Q70" s="132">
        <f t="shared" ref="Q70:Q133" si="2">SUM(D70:P70)</f>
        <v>1</v>
      </c>
    </row>
    <row r="71" spans="1:17" x14ac:dyDescent="0.25">
      <c r="A71" s="132" t="s">
        <v>334</v>
      </c>
      <c r="B71" s="132" t="s">
        <v>236</v>
      </c>
      <c r="C71" s="132" t="s">
        <v>360</v>
      </c>
      <c r="D71" s="132"/>
      <c r="E71" s="132">
        <v>1</v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>
        <f t="shared" si="2"/>
        <v>1</v>
      </c>
    </row>
    <row r="72" spans="1:17" x14ac:dyDescent="0.25">
      <c r="A72" s="132" t="s">
        <v>334</v>
      </c>
      <c r="B72" s="132" t="s">
        <v>253</v>
      </c>
      <c r="C72" s="132" t="s">
        <v>543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>
        <v>1</v>
      </c>
      <c r="Q72" s="132">
        <f t="shared" si="2"/>
        <v>1</v>
      </c>
    </row>
    <row r="73" spans="1:17" x14ac:dyDescent="0.25">
      <c r="A73" s="132" t="s">
        <v>334</v>
      </c>
      <c r="B73" s="132" t="s">
        <v>264</v>
      </c>
      <c r="C73" s="132" t="s">
        <v>361</v>
      </c>
      <c r="D73" s="132"/>
      <c r="E73" s="132">
        <v>1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>
        <f t="shared" si="2"/>
        <v>1</v>
      </c>
    </row>
    <row r="74" spans="1:17" x14ac:dyDescent="0.25">
      <c r="A74" s="132" t="s">
        <v>334</v>
      </c>
      <c r="B74" s="132" t="s">
        <v>275</v>
      </c>
      <c r="C74" s="132" t="s">
        <v>246</v>
      </c>
      <c r="D74" s="132"/>
      <c r="E74" s="132"/>
      <c r="F74" s="132"/>
      <c r="G74" s="132"/>
      <c r="H74" s="132">
        <v>1</v>
      </c>
      <c r="I74" s="132"/>
      <c r="J74" s="132"/>
      <c r="K74" s="132"/>
      <c r="L74" s="132"/>
      <c r="M74" s="132"/>
      <c r="N74" s="132"/>
      <c r="O74" s="132"/>
      <c r="P74" s="132"/>
      <c r="Q74" s="132">
        <f t="shared" si="2"/>
        <v>1</v>
      </c>
    </row>
    <row r="75" spans="1:17" x14ac:dyDescent="0.25">
      <c r="A75" s="132" t="s">
        <v>334</v>
      </c>
      <c r="B75" s="132" t="s">
        <v>331</v>
      </c>
      <c r="C75" s="132" t="s">
        <v>330</v>
      </c>
      <c r="D75" s="132">
        <v>1</v>
      </c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>
        <f t="shared" si="2"/>
        <v>1</v>
      </c>
    </row>
    <row r="76" spans="1:17" x14ac:dyDescent="0.25">
      <c r="A76" s="132" t="s">
        <v>334</v>
      </c>
      <c r="B76" s="132" t="s">
        <v>235</v>
      </c>
      <c r="C76" s="132" t="s">
        <v>279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>
        <v>1</v>
      </c>
      <c r="P76" s="132"/>
      <c r="Q76" s="132">
        <f t="shared" si="2"/>
        <v>1</v>
      </c>
    </row>
    <row r="77" spans="1:17" x14ac:dyDescent="0.25">
      <c r="A77" s="132" t="s">
        <v>334</v>
      </c>
      <c r="B77" s="132" t="s">
        <v>261</v>
      </c>
      <c r="C77" s="132" t="s">
        <v>441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>
        <v>1</v>
      </c>
      <c r="Q77" s="132">
        <f t="shared" si="2"/>
        <v>1</v>
      </c>
    </row>
    <row r="78" spans="1:17" x14ac:dyDescent="0.25">
      <c r="A78" s="132" t="s">
        <v>334</v>
      </c>
      <c r="B78" s="132" t="s">
        <v>347</v>
      </c>
      <c r="C78" s="132" t="s">
        <v>250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>
        <v>2</v>
      </c>
      <c r="Q78" s="132">
        <f t="shared" si="2"/>
        <v>2</v>
      </c>
    </row>
    <row r="79" spans="1:17" x14ac:dyDescent="0.25">
      <c r="A79" s="132" t="s">
        <v>334</v>
      </c>
      <c r="B79" s="132" t="s">
        <v>544</v>
      </c>
      <c r="C79" s="132" t="s">
        <v>545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>
        <v>1</v>
      </c>
      <c r="Q79" s="132">
        <f t="shared" si="2"/>
        <v>1</v>
      </c>
    </row>
    <row r="80" spans="1:17" x14ac:dyDescent="0.25">
      <c r="A80" s="132" t="s">
        <v>334</v>
      </c>
      <c r="B80" s="132" t="s">
        <v>231</v>
      </c>
      <c r="C80" s="132" t="s">
        <v>229</v>
      </c>
      <c r="D80" s="132"/>
      <c r="E80" s="132"/>
      <c r="F80" s="132">
        <v>1</v>
      </c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>
        <f t="shared" si="2"/>
        <v>1</v>
      </c>
    </row>
    <row r="81" spans="1:17" x14ac:dyDescent="0.25">
      <c r="A81" s="132" t="s">
        <v>334</v>
      </c>
      <c r="B81" s="132" t="s">
        <v>219</v>
      </c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>
        <v>2</v>
      </c>
      <c r="O81" s="132"/>
      <c r="P81" s="132">
        <v>1</v>
      </c>
      <c r="Q81" s="132">
        <f t="shared" si="2"/>
        <v>3</v>
      </c>
    </row>
    <row r="82" spans="1:17" x14ac:dyDescent="0.25">
      <c r="A82" s="132" t="s">
        <v>335</v>
      </c>
      <c r="B82" s="132" t="s">
        <v>230</v>
      </c>
      <c r="C82" s="132" t="s">
        <v>346</v>
      </c>
      <c r="D82" s="132">
        <v>1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>
        <f t="shared" si="2"/>
        <v>1</v>
      </c>
    </row>
    <row r="83" spans="1:17" x14ac:dyDescent="0.25">
      <c r="A83" s="132" t="s">
        <v>335</v>
      </c>
      <c r="B83" s="132" t="s">
        <v>638</v>
      </c>
      <c r="C83" s="132" t="s">
        <v>319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>
        <v>1</v>
      </c>
      <c r="Q83" s="132">
        <f t="shared" si="2"/>
        <v>1</v>
      </c>
    </row>
    <row r="84" spans="1:17" x14ac:dyDescent="0.25">
      <c r="A84" s="132" t="s">
        <v>335</v>
      </c>
      <c r="B84" s="132" t="s">
        <v>256</v>
      </c>
      <c r="C84" s="132" t="s">
        <v>389</v>
      </c>
      <c r="D84" s="132"/>
      <c r="E84" s="132"/>
      <c r="F84" s="132">
        <v>1</v>
      </c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>
        <f t="shared" si="2"/>
        <v>1</v>
      </c>
    </row>
    <row r="85" spans="1:17" x14ac:dyDescent="0.25">
      <c r="A85" s="132" t="s">
        <v>335</v>
      </c>
      <c r="B85" s="132" t="s">
        <v>263</v>
      </c>
      <c r="C85" s="132" t="s">
        <v>364</v>
      </c>
      <c r="D85" s="132"/>
      <c r="E85" s="132">
        <v>1</v>
      </c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>
        <f t="shared" si="2"/>
        <v>1</v>
      </c>
    </row>
    <row r="86" spans="1:17" x14ac:dyDescent="0.25">
      <c r="A86" s="132" t="s">
        <v>335</v>
      </c>
      <c r="B86" s="132" t="s">
        <v>253</v>
      </c>
      <c r="C86" s="132" t="s">
        <v>543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>
        <v>1</v>
      </c>
      <c r="Q86" s="132">
        <f t="shared" si="2"/>
        <v>1</v>
      </c>
    </row>
    <row r="87" spans="1:17" x14ac:dyDescent="0.25">
      <c r="A87" s="132" t="s">
        <v>335</v>
      </c>
      <c r="B87" s="132" t="s">
        <v>244</v>
      </c>
      <c r="C87" s="132" t="s">
        <v>345</v>
      </c>
      <c r="D87" s="132">
        <v>1</v>
      </c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>
        <f t="shared" si="2"/>
        <v>1</v>
      </c>
    </row>
    <row r="88" spans="1:17" x14ac:dyDescent="0.25">
      <c r="A88" s="132" t="s">
        <v>335</v>
      </c>
      <c r="B88" s="132" t="s">
        <v>365</v>
      </c>
      <c r="C88" s="132" t="s">
        <v>361</v>
      </c>
      <c r="D88" s="132"/>
      <c r="E88" s="132">
        <v>1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>
        <f t="shared" si="2"/>
        <v>1</v>
      </c>
    </row>
    <row r="89" spans="1:17" x14ac:dyDescent="0.25">
      <c r="A89" s="132" t="s">
        <v>335</v>
      </c>
      <c r="B89" s="132" t="s">
        <v>310</v>
      </c>
      <c r="C89" s="132" t="s">
        <v>470</v>
      </c>
      <c r="D89" s="132"/>
      <c r="E89" s="132"/>
      <c r="F89" s="132"/>
      <c r="G89" s="132"/>
      <c r="H89" s="132"/>
      <c r="I89" s="132"/>
      <c r="J89" s="132"/>
      <c r="K89" s="132"/>
      <c r="L89" s="132">
        <v>1</v>
      </c>
      <c r="M89" s="132"/>
      <c r="N89" s="132"/>
      <c r="O89" s="132"/>
      <c r="P89" s="132"/>
      <c r="Q89" s="132">
        <f t="shared" si="2"/>
        <v>1</v>
      </c>
    </row>
    <row r="90" spans="1:17" x14ac:dyDescent="0.25">
      <c r="A90" s="132" t="s">
        <v>335</v>
      </c>
      <c r="B90" s="132" t="s">
        <v>230</v>
      </c>
      <c r="C90" s="132" t="s">
        <v>355</v>
      </c>
      <c r="D90" s="132"/>
      <c r="E90" s="132">
        <v>1</v>
      </c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>
        <f t="shared" si="2"/>
        <v>1</v>
      </c>
    </row>
    <row r="91" spans="1:17" x14ac:dyDescent="0.25">
      <c r="A91" s="132" t="s">
        <v>335</v>
      </c>
      <c r="B91" s="132" t="s">
        <v>268</v>
      </c>
      <c r="C91" s="132" t="s">
        <v>320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>
        <v>1</v>
      </c>
      <c r="Q91" s="132">
        <f t="shared" si="2"/>
        <v>1</v>
      </c>
    </row>
    <row r="92" spans="1:17" x14ac:dyDescent="0.25">
      <c r="A92" s="132" t="s">
        <v>335</v>
      </c>
      <c r="B92" s="132" t="s">
        <v>448</v>
      </c>
      <c r="C92" s="132" t="s">
        <v>449</v>
      </c>
      <c r="D92" s="132"/>
      <c r="E92" s="132"/>
      <c r="F92" s="132"/>
      <c r="G92" s="132"/>
      <c r="H92" s="132"/>
      <c r="I92" s="132"/>
      <c r="J92" s="132"/>
      <c r="K92" s="132">
        <v>1</v>
      </c>
      <c r="L92" s="132"/>
      <c r="M92" s="132"/>
      <c r="N92" s="132"/>
      <c r="O92" s="132"/>
      <c r="P92" s="132"/>
      <c r="Q92" s="132">
        <f t="shared" si="2"/>
        <v>1</v>
      </c>
    </row>
    <row r="93" spans="1:17" x14ac:dyDescent="0.25">
      <c r="A93" s="132" t="s">
        <v>335</v>
      </c>
      <c r="B93" s="132" t="s">
        <v>268</v>
      </c>
      <c r="C93" s="132" t="s">
        <v>276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>
        <v>1</v>
      </c>
      <c r="Q93" s="132">
        <f t="shared" si="2"/>
        <v>1</v>
      </c>
    </row>
    <row r="94" spans="1:17" x14ac:dyDescent="0.25">
      <c r="A94" s="132" t="s">
        <v>335</v>
      </c>
      <c r="B94" s="132" t="s">
        <v>233</v>
      </c>
      <c r="C94" s="132" t="s">
        <v>232</v>
      </c>
      <c r="D94" s="132"/>
      <c r="E94" s="132"/>
      <c r="F94" s="132">
        <v>1</v>
      </c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>
        <f t="shared" si="2"/>
        <v>1</v>
      </c>
    </row>
    <row r="95" spans="1:17" x14ac:dyDescent="0.25">
      <c r="A95" s="132" t="s">
        <v>335</v>
      </c>
      <c r="B95" s="132" t="s">
        <v>235</v>
      </c>
      <c r="C95" s="132" t="s">
        <v>279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>
        <v>1</v>
      </c>
      <c r="P95" s="132"/>
      <c r="Q95" s="132">
        <f t="shared" si="2"/>
        <v>1</v>
      </c>
    </row>
    <row r="96" spans="1:17" x14ac:dyDescent="0.25">
      <c r="A96" s="132" t="s">
        <v>335</v>
      </c>
      <c r="B96" s="132" t="s">
        <v>547</v>
      </c>
      <c r="C96" s="132" t="s">
        <v>548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>
        <v>1</v>
      </c>
      <c r="Q96" s="132">
        <f t="shared" si="2"/>
        <v>1</v>
      </c>
    </row>
    <row r="97" spans="1:17" x14ac:dyDescent="0.25">
      <c r="A97" s="132" t="s">
        <v>335</v>
      </c>
      <c r="B97" s="132" t="s">
        <v>261</v>
      </c>
      <c r="C97" s="132" t="s">
        <v>637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>
        <v>1</v>
      </c>
      <c r="Q97" s="132">
        <f t="shared" si="2"/>
        <v>1</v>
      </c>
    </row>
    <row r="98" spans="1:17" x14ac:dyDescent="0.25">
      <c r="A98" s="132" t="s">
        <v>335</v>
      </c>
      <c r="B98" s="132" t="s">
        <v>347</v>
      </c>
      <c r="C98" s="132" t="s">
        <v>250</v>
      </c>
      <c r="D98" s="132">
        <v>1</v>
      </c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>
        <v>1</v>
      </c>
      <c r="Q98" s="132">
        <f t="shared" si="2"/>
        <v>2</v>
      </c>
    </row>
    <row r="99" spans="1:17" x14ac:dyDescent="0.25">
      <c r="A99" s="132" t="s">
        <v>335</v>
      </c>
      <c r="B99" s="132" t="s">
        <v>495</v>
      </c>
      <c r="C99" s="132" t="s">
        <v>546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>
        <v>1</v>
      </c>
      <c r="Q99" s="132">
        <f>SUM(D99:P99)</f>
        <v>1</v>
      </c>
    </row>
    <row r="100" spans="1:17" x14ac:dyDescent="0.25">
      <c r="A100" s="132" t="s">
        <v>336</v>
      </c>
      <c r="B100" s="132" t="s">
        <v>500</v>
      </c>
      <c r="C100" s="132" t="s">
        <v>538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>
        <v>1</v>
      </c>
      <c r="Q100" s="132">
        <f t="shared" si="2"/>
        <v>1</v>
      </c>
    </row>
    <row r="101" spans="1:17" x14ac:dyDescent="0.25">
      <c r="A101" s="132" t="s">
        <v>336</v>
      </c>
      <c r="B101" s="132" t="s">
        <v>450</v>
      </c>
      <c r="C101" s="132" t="s">
        <v>451</v>
      </c>
      <c r="D101" s="132"/>
      <c r="E101" s="132"/>
      <c r="F101" s="132"/>
      <c r="G101" s="132"/>
      <c r="H101" s="132"/>
      <c r="I101" s="132"/>
      <c r="J101" s="132"/>
      <c r="K101" s="132">
        <v>1</v>
      </c>
      <c r="L101" s="132"/>
      <c r="M101" s="132"/>
      <c r="N101" s="132"/>
      <c r="O101" s="132"/>
      <c r="P101" s="132"/>
      <c r="Q101" s="132">
        <f t="shared" si="2"/>
        <v>1</v>
      </c>
    </row>
    <row r="102" spans="1:17" x14ac:dyDescent="0.25">
      <c r="A102" s="132" t="s">
        <v>336</v>
      </c>
      <c r="B102" s="132" t="s">
        <v>260</v>
      </c>
      <c r="C102" s="132" t="s">
        <v>259</v>
      </c>
      <c r="D102" s="132"/>
      <c r="E102" s="132"/>
      <c r="F102" s="132"/>
      <c r="G102" s="132"/>
      <c r="H102" s="132"/>
      <c r="I102" s="132">
        <v>1</v>
      </c>
      <c r="J102" s="132"/>
      <c r="K102" s="132"/>
      <c r="L102" s="132"/>
      <c r="M102" s="132"/>
      <c r="N102" s="132"/>
      <c r="O102" s="132"/>
      <c r="P102" s="132"/>
      <c r="Q102" s="132">
        <f t="shared" si="2"/>
        <v>1</v>
      </c>
    </row>
    <row r="103" spans="1:17" x14ac:dyDescent="0.25">
      <c r="A103" s="132" t="s">
        <v>336</v>
      </c>
      <c r="B103" s="132" t="s">
        <v>269</v>
      </c>
      <c r="C103" s="132" t="s">
        <v>339</v>
      </c>
      <c r="D103" s="132">
        <v>1</v>
      </c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>
        <f t="shared" si="2"/>
        <v>1</v>
      </c>
    </row>
    <row r="104" spans="1:17" x14ac:dyDescent="0.25">
      <c r="A104" s="132" t="s">
        <v>336</v>
      </c>
      <c r="B104" s="132" t="s">
        <v>356</v>
      </c>
      <c r="C104" s="132" t="s">
        <v>357</v>
      </c>
      <c r="D104" s="132"/>
      <c r="E104" s="132">
        <v>1</v>
      </c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>
        <f t="shared" si="2"/>
        <v>1</v>
      </c>
    </row>
    <row r="105" spans="1:17" x14ac:dyDescent="0.25">
      <c r="A105" s="132" t="s">
        <v>336</v>
      </c>
      <c r="B105" s="132" t="s">
        <v>640</v>
      </c>
      <c r="C105" s="132" t="s">
        <v>641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>
        <v>1</v>
      </c>
      <c r="Q105" s="132">
        <f t="shared" si="2"/>
        <v>1</v>
      </c>
    </row>
    <row r="106" spans="1:17" x14ac:dyDescent="0.25">
      <c r="A106" s="132" t="s">
        <v>336</v>
      </c>
      <c r="B106" s="132" t="s">
        <v>366</v>
      </c>
      <c r="C106" s="132" t="s">
        <v>367</v>
      </c>
      <c r="D106" s="132"/>
      <c r="E106" s="132">
        <v>1</v>
      </c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>
        <f t="shared" si="2"/>
        <v>1</v>
      </c>
    </row>
    <row r="107" spans="1:17" x14ac:dyDescent="0.25">
      <c r="A107" s="132" t="s">
        <v>336</v>
      </c>
      <c r="B107" s="132" t="s">
        <v>452</v>
      </c>
      <c r="C107" s="132" t="s">
        <v>243</v>
      </c>
      <c r="D107" s="132"/>
      <c r="E107" s="132"/>
      <c r="F107" s="132"/>
      <c r="G107" s="132"/>
      <c r="H107" s="132"/>
      <c r="I107" s="132"/>
      <c r="J107" s="132"/>
      <c r="K107" s="132">
        <v>1</v>
      </c>
      <c r="L107" s="132"/>
      <c r="M107" s="132"/>
      <c r="N107" s="132"/>
      <c r="O107" s="132"/>
      <c r="P107" s="132"/>
      <c r="Q107" s="132">
        <f t="shared" si="2"/>
        <v>1</v>
      </c>
    </row>
    <row r="108" spans="1:17" x14ac:dyDescent="0.25">
      <c r="A108" s="132" t="s">
        <v>336</v>
      </c>
      <c r="B108" s="132" t="s">
        <v>231</v>
      </c>
      <c r="C108" s="132" t="s">
        <v>467</v>
      </c>
      <c r="D108" s="132"/>
      <c r="E108" s="132"/>
      <c r="F108" s="132"/>
      <c r="G108" s="132"/>
      <c r="H108" s="132"/>
      <c r="I108" s="132"/>
      <c r="J108" s="132"/>
      <c r="K108" s="132"/>
      <c r="L108" s="132">
        <v>1</v>
      </c>
      <c r="M108" s="132"/>
      <c r="N108" s="132"/>
      <c r="O108" s="132"/>
      <c r="P108" s="132"/>
      <c r="Q108" s="132">
        <f t="shared" si="2"/>
        <v>1</v>
      </c>
    </row>
    <row r="109" spans="1:17" x14ac:dyDescent="0.25">
      <c r="A109" s="132" t="s">
        <v>336</v>
      </c>
      <c r="B109" s="132" t="s">
        <v>247</v>
      </c>
      <c r="C109" s="132" t="s">
        <v>246</v>
      </c>
      <c r="D109" s="132"/>
      <c r="E109" s="132"/>
      <c r="F109" s="132"/>
      <c r="G109" s="132"/>
      <c r="H109" s="132"/>
      <c r="I109" s="132"/>
      <c r="J109" s="132">
        <v>1</v>
      </c>
      <c r="K109" s="132"/>
      <c r="L109" s="132"/>
      <c r="M109" s="132"/>
      <c r="N109" s="132"/>
      <c r="O109" s="132"/>
      <c r="P109" s="132"/>
      <c r="Q109" s="132">
        <f t="shared" si="2"/>
        <v>1</v>
      </c>
    </row>
    <row r="110" spans="1:17" x14ac:dyDescent="0.25">
      <c r="A110" s="132" t="s">
        <v>336</v>
      </c>
      <c r="B110" s="132" t="s">
        <v>645</v>
      </c>
      <c r="C110" s="132" t="s">
        <v>633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>
        <v>1</v>
      </c>
      <c r="Q110" s="132">
        <f t="shared" si="2"/>
        <v>1</v>
      </c>
    </row>
    <row r="111" spans="1:17" x14ac:dyDescent="0.25">
      <c r="A111" s="132" t="s">
        <v>336</v>
      </c>
      <c r="B111" s="132" t="s">
        <v>248</v>
      </c>
      <c r="C111" s="132" t="s">
        <v>639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>
        <v>1</v>
      </c>
      <c r="Q111" s="132">
        <f t="shared" si="2"/>
        <v>1</v>
      </c>
    </row>
    <row r="112" spans="1:17" x14ac:dyDescent="0.25">
      <c r="A112" s="132" t="s">
        <v>336</v>
      </c>
      <c r="B112" s="132" t="s">
        <v>642</v>
      </c>
      <c r="C112" s="132" t="s">
        <v>643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>
        <v>1</v>
      </c>
      <c r="Q112" s="132">
        <f t="shared" si="2"/>
        <v>1</v>
      </c>
    </row>
    <row r="113" spans="1:17" x14ac:dyDescent="0.25">
      <c r="A113" s="132" t="s">
        <v>336</v>
      </c>
      <c r="B113" s="132" t="s">
        <v>235</v>
      </c>
      <c r="C113" s="132" t="s">
        <v>471</v>
      </c>
      <c r="D113" s="132"/>
      <c r="E113" s="132"/>
      <c r="F113" s="132"/>
      <c r="G113" s="132"/>
      <c r="H113" s="132"/>
      <c r="I113" s="132"/>
      <c r="J113" s="132"/>
      <c r="K113" s="132"/>
      <c r="L113" s="132">
        <v>1</v>
      </c>
      <c r="M113" s="132"/>
      <c r="N113" s="132"/>
      <c r="O113" s="132"/>
      <c r="P113" s="132"/>
      <c r="Q113" s="132">
        <f t="shared" si="2"/>
        <v>1</v>
      </c>
    </row>
    <row r="114" spans="1:17" x14ac:dyDescent="0.25">
      <c r="A114" s="132" t="s">
        <v>336</v>
      </c>
      <c r="B114" s="132" t="s">
        <v>392</v>
      </c>
      <c r="C114" s="132" t="s">
        <v>393</v>
      </c>
      <c r="D114" s="132"/>
      <c r="E114" s="132"/>
      <c r="F114" s="132">
        <v>1</v>
      </c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>
        <f t="shared" si="2"/>
        <v>1</v>
      </c>
    </row>
    <row r="115" spans="1:17" x14ac:dyDescent="0.25">
      <c r="A115" s="132" t="s">
        <v>336</v>
      </c>
      <c r="B115" s="132" t="s">
        <v>235</v>
      </c>
      <c r="C115" s="132" t="s">
        <v>250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>
        <v>1</v>
      </c>
      <c r="Q115" s="132">
        <f t="shared" si="2"/>
        <v>1</v>
      </c>
    </row>
    <row r="116" spans="1:17" x14ac:dyDescent="0.25">
      <c r="A116" s="132" t="s">
        <v>336</v>
      </c>
      <c r="B116" s="132" t="s">
        <v>421</v>
      </c>
      <c r="C116" s="132" t="s">
        <v>250</v>
      </c>
      <c r="D116" s="132"/>
      <c r="E116" s="132"/>
      <c r="F116" s="132"/>
      <c r="G116" s="132"/>
      <c r="H116" s="132"/>
      <c r="I116" s="132">
        <v>1</v>
      </c>
      <c r="J116" s="132"/>
      <c r="K116" s="132"/>
      <c r="L116" s="132"/>
      <c r="M116" s="132"/>
      <c r="N116" s="132"/>
      <c r="O116" s="132"/>
      <c r="P116" s="132"/>
      <c r="Q116" s="132">
        <f t="shared" si="2"/>
        <v>1</v>
      </c>
    </row>
    <row r="117" spans="1:17" x14ac:dyDescent="0.25">
      <c r="A117" s="132" t="s">
        <v>336</v>
      </c>
      <c r="B117" s="132" t="s">
        <v>347</v>
      </c>
      <c r="C117" s="132" t="s">
        <v>250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>
        <v>1</v>
      </c>
      <c r="Q117" s="132">
        <f t="shared" si="2"/>
        <v>1</v>
      </c>
    </row>
    <row r="118" spans="1:17" x14ac:dyDescent="0.25">
      <c r="A118" s="132" t="s">
        <v>336</v>
      </c>
      <c r="B118" s="132" t="s">
        <v>644</v>
      </c>
      <c r="C118" s="132" t="s">
        <v>298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>
        <v>1</v>
      </c>
      <c r="Q118" s="132">
        <f t="shared" si="2"/>
        <v>1</v>
      </c>
    </row>
    <row r="119" spans="1:17" x14ac:dyDescent="0.25">
      <c r="A119" s="132" t="s">
        <v>336</v>
      </c>
      <c r="B119" s="132" t="s">
        <v>268</v>
      </c>
      <c r="C119" s="132" t="s">
        <v>391</v>
      </c>
      <c r="D119" s="132"/>
      <c r="E119" s="132"/>
      <c r="F119" s="132">
        <v>1</v>
      </c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>
        <f t="shared" si="2"/>
        <v>1</v>
      </c>
    </row>
    <row r="120" spans="1:17" x14ac:dyDescent="0.25">
      <c r="A120" s="132" t="s">
        <v>336</v>
      </c>
      <c r="B120" s="132" t="s">
        <v>226</v>
      </c>
      <c r="C120" s="132" t="s">
        <v>255</v>
      </c>
      <c r="D120" s="132"/>
      <c r="E120" s="132"/>
      <c r="F120" s="132">
        <v>1</v>
      </c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>
        <f t="shared" si="2"/>
        <v>1</v>
      </c>
    </row>
    <row r="121" spans="1:17" x14ac:dyDescent="0.25">
      <c r="A121" s="132" t="s">
        <v>336</v>
      </c>
      <c r="B121" s="132" t="s">
        <v>219</v>
      </c>
      <c r="C121" s="132"/>
      <c r="D121" s="132"/>
      <c r="E121" s="132">
        <v>1</v>
      </c>
      <c r="F121" s="132"/>
      <c r="G121" s="132">
        <v>1</v>
      </c>
      <c r="H121" s="132"/>
      <c r="I121" s="132">
        <v>1</v>
      </c>
      <c r="J121" s="132">
        <v>1</v>
      </c>
      <c r="K121" s="132"/>
      <c r="L121" s="132"/>
      <c r="M121" s="132"/>
      <c r="N121" s="132">
        <v>1</v>
      </c>
      <c r="O121" s="132"/>
      <c r="P121" s="132">
        <f>2+2+2</f>
        <v>6</v>
      </c>
      <c r="Q121" s="132">
        <f t="shared" si="2"/>
        <v>11</v>
      </c>
    </row>
    <row r="122" spans="1:17" x14ac:dyDescent="0.25">
      <c r="A122" s="132" t="s">
        <v>336</v>
      </c>
      <c r="B122" s="132" t="s">
        <v>472</v>
      </c>
      <c r="C122" s="132"/>
      <c r="D122" s="132"/>
      <c r="E122" s="132"/>
      <c r="F122" s="132"/>
      <c r="G122" s="132"/>
      <c r="H122" s="132"/>
      <c r="I122" s="132"/>
      <c r="J122" s="132"/>
      <c r="K122" s="132"/>
      <c r="L122" s="132">
        <v>1</v>
      </c>
      <c r="M122" s="132"/>
      <c r="N122" s="132"/>
      <c r="O122" s="132"/>
      <c r="P122" s="132"/>
      <c r="Q122" s="132">
        <f t="shared" si="2"/>
        <v>1</v>
      </c>
    </row>
    <row r="123" spans="1:17" x14ac:dyDescent="0.25">
      <c r="A123" s="132" t="s">
        <v>336</v>
      </c>
      <c r="B123" s="132" t="s">
        <v>390</v>
      </c>
      <c r="C123" s="132"/>
      <c r="D123" s="132"/>
      <c r="E123" s="132"/>
      <c r="F123" s="132">
        <v>1</v>
      </c>
      <c r="G123" s="132"/>
      <c r="H123" s="132"/>
      <c r="I123" s="132"/>
      <c r="J123" s="132"/>
      <c r="K123" s="132"/>
      <c r="L123" s="132"/>
      <c r="M123" s="132">
        <v>1</v>
      </c>
      <c r="N123" s="132"/>
      <c r="O123" s="132"/>
      <c r="P123" s="132">
        <v>1</v>
      </c>
      <c r="Q123" s="132">
        <f t="shared" si="2"/>
        <v>3</v>
      </c>
    </row>
    <row r="124" spans="1:17" x14ac:dyDescent="0.25">
      <c r="A124" s="132" t="s">
        <v>337</v>
      </c>
      <c r="B124" s="132" t="s">
        <v>278</v>
      </c>
      <c r="C124" s="132" t="s">
        <v>220</v>
      </c>
      <c r="D124" s="132"/>
      <c r="E124" s="132"/>
      <c r="F124" s="132"/>
      <c r="G124" s="132"/>
      <c r="H124" s="132"/>
      <c r="I124" s="132"/>
      <c r="J124" s="132"/>
      <c r="K124" s="132">
        <v>1</v>
      </c>
      <c r="L124" s="132"/>
      <c r="M124" s="132"/>
      <c r="N124" s="132"/>
      <c r="O124" s="132"/>
      <c r="P124" s="132"/>
      <c r="Q124" s="132">
        <f t="shared" si="2"/>
        <v>1</v>
      </c>
    </row>
    <row r="125" spans="1:17" x14ac:dyDescent="0.25">
      <c r="A125" s="132" t="s">
        <v>337</v>
      </c>
      <c r="B125" s="132" t="s">
        <v>261</v>
      </c>
      <c r="C125" s="132" t="s">
        <v>510</v>
      </c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>
        <v>1</v>
      </c>
      <c r="P125" s="132"/>
      <c r="Q125" s="132">
        <f t="shared" si="2"/>
        <v>1</v>
      </c>
    </row>
    <row r="126" spans="1:17" x14ac:dyDescent="0.25">
      <c r="A126" s="132" t="s">
        <v>337</v>
      </c>
      <c r="B126" s="132" t="s">
        <v>417</v>
      </c>
      <c r="C126" s="132" t="s">
        <v>272</v>
      </c>
      <c r="D126" s="132"/>
      <c r="E126" s="132"/>
      <c r="F126" s="132"/>
      <c r="G126" s="132"/>
      <c r="H126" s="132">
        <v>1</v>
      </c>
      <c r="I126" s="132"/>
      <c r="J126" s="132"/>
      <c r="K126" s="132"/>
      <c r="L126" s="132"/>
      <c r="M126" s="132"/>
      <c r="N126" s="132"/>
      <c r="O126" s="132"/>
      <c r="P126" s="132"/>
      <c r="Q126" s="132">
        <f t="shared" si="2"/>
        <v>1</v>
      </c>
    </row>
    <row r="127" spans="1:17" x14ac:dyDescent="0.25">
      <c r="A127" s="132" t="s">
        <v>337</v>
      </c>
      <c r="B127" s="132" t="s">
        <v>500</v>
      </c>
      <c r="C127" s="132" t="s">
        <v>538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>
        <v>1</v>
      </c>
      <c r="Q127" s="132">
        <f t="shared" si="2"/>
        <v>1</v>
      </c>
    </row>
    <row r="128" spans="1:17" x14ac:dyDescent="0.25">
      <c r="A128" s="132" t="s">
        <v>337</v>
      </c>
      <c r="B128" s="132" t="s">
        <v>351</v>
      </c>
      <c r="C128" s="132" t="s">
        <v>350</v>
      </c>
      <c r="D128" s="132">
        <v>2</v>
      </c>
      <c r="E128" s="132"/>
      <c r="F128" s="132"/>
      <c r="G128" s="132"/>
      <c r="H128" s="132"/>
      <c r="I128" s="132">
        <v>1</v>
      </c>
      <c r="J128" s="132"/>
      <c r="K128" s="132"/>
      <c r="L128" s="132"/>
      <c r="M128" s="132"/>
      <c r="N128" s="132">
        <v>1</v>
      </c>
      <c r="O128" s="132"/>
      <c r="P128" s="132">
        <v>3</v>
      </c>
      <c r="Q128" s="132">
        <f t="shared" si="2"/>
        <v>7</v>
      </c>
    </row>
    <row r="129" spans="1:17" x14ac:dyDescent="0.25">
      <c r="A129" s="132" t="s">
        <v>337</v>
      </c>
      <c r="B129" s="132" t="s">
        <v>507</v>
      </c>
      <c r="C129" s="132" t="s">
        <v>508</v>
      </c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>
        <v>1</v>
      </c>
      <c r="P129" s="132"/>
      <c r="Q129" s="132">
        <f t="shared" si="2"/>
        <v>1</v>
      </c>
    </row>
    <row r="130" spans="1:17" x14ac:dyDescent="0.25">
      <c r="A130" s="132" t="s">
        <v>337</v>
      </c>
      <c r="B130" s="132" t="s">
        <v>275</v>
      </c>
      <c r="C130" s="132" t="s">
        <v>395</v>
      </c>
      <c r="D130" s="132"/>
      <c r="E130" s="132"/>
      <c r="F130" s="132">
        <v>1</v>
      </c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>
        <f t="shared" si="2"/>
        <v>1</v>
      </c>
    </row>
    <row r="131" spans="1:17" x14ac:dyDescent="0.25">
      <c r="A131" s="132" t="s">
        <v>337</v>
      </c>
      <c r="B131" s="132" t="s">
        <v>358</v>
      </c>
      <c r="C131" s="132" t="s">
        <v>506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>
        <v>1</v>
      </c>
      <c r="P131" s="132"/>
      <c r="Q131" s="132">
        <f t="shared" si="2"/>
        <v>1</v>
      </c>
    </row>
    <row r="132" spans="1:17" x14ac:dyDescent="0.25">
      <c r="A132" s="132" t="s">
        <v>337</v>
      </c>
      <c r="B132" s="132" t="s">
        <v>652</v>
      </c>
      <c r="C132" s="132" t="s">
        <v>653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>
        <v>1</v>
      </c>
      <c r="Q132" s="132">
        <f t="shared" si="2"/>
        <v>1</v>
      </c>
    </row>
    <row r="133" spans="1:17" x14ac:dyDescent="0.25">
      <c r="A133" s="132" t="s">
        <v>337</v>
      </c>
      <c r="B133" s="132" t="s">
        <v>601</v>
      </c>
      <c r="C133" s="132" t="s">
        <v>474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>
        <v>1</v>
      </c>
      <c r="Q133" s="132">
        <f t="shared" si="2"/>
        <v>1</v>
      </c>
    </row>
    <row r="134" spans="1:17" x14ac:dyDescent="0.25">
      <c r="A134" s="132" t="s">
        <v>337</v>
      </c>
      <c r="B134" s="132" t="s">
        <v>473</v>
      </c>
      <c r="C134" s="132" t="s">
        <v>474</v>
      </c>
      <c r="D134" s="132"/>
      <c r="E134" s="132"/>
      <c r="F134" s="132"/>
      <c r="G134" s="132"/>
      <c r="H134" s="132"/>
      <c r="I134" s="132"/>
      <c r="J134" s="132"/>
      <c r="K134" s="132"/>
      <c r="L134" s="132">
        <v>1</v>
      </c>
      <c r="M134" s="132"/>
      <c r="N134" s="132"/>
      <c r="O134" s="132"/>
      <c r="P134" s="132"/>
      <c r="Q134" s="132">
        <f t="shared" ref="Q134:Q187" si="3">SUM(D134:P134)</f>
        <v>1</v>
      </c>
    </row>
    <row r="135" spans="1:17" x14ac:dyDescent="0.25">
      <c r="A135" s="132" t="s">
        <v>337</v>
      </c>
      <c r="B135" s="132" t="s">
        <v>376</v>
      </c>
      <c r="C135" s="132" t="s">
        <v>377</v>
      </c>
      <c r="D135" s="132"/>
      <c r="E135" s="132">
        <v>1</v>
      </c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>
        <f t="shared" si="3"/>
        <v>1</v>
      </c>
    </row>
    <row r="136" spans="1:17" x14ac:dyDescent="0.25">
      <c r="A136" s="132" t="s">
        <v>337</v>
      </c>
      <c r="B136" s="132" t="s">
        <v>269</v>
      </c>
      <c r="C136" s="132" t="s">
        <v>339</v>
      </c>
      <c r="D136" s="132">
        <v>1</v>
      </c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>
        <f t="shared" si="3"/>
        <v>1</v>
      </c>
    </row>
    <row r="137" spans="1:17" x14ac:dyDescent="0.25">
      <c r="A137" s="132" t="s">
        <v>337</v>
      </c>
      <c r="B137" s="132" t="s">
        <v>529</v>
      </c>
      <c r="C137" s="132" t="s">
        <v>530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>
        <v>1</v>
      </c>
      <c r="Q137" s="132">
        <f t="shared" si="3"/>
        <v>1</v>
      </c>
    </row>
    <row r="138" spans="1:17" x14ac:dyDescent="0.25">
      <c r="A138" s="132" t="s">
        <v>337</v>
      </c>
      <c r="B138" s="132" t="s">
        <v>497</v>
      </c>
      <c r="C138" s="132" t="s">
        <v>498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>
        <v>1</v>
      </c>
      <c r="N138" s="132"/>
      <c r="O138" s="132"/>
      <c r="P138" s="132"/>
      <c r="Q138" s="132">
        <f t="shared" si="3"/>
        <v>1</v>
      </c>
    </row>
    <row r="139" spans="1:17" x14ac:dyDescent="0.25">
      <c r="A139" s="132" t="s">
        <v>337</v>
      </c>
      <c r="B139" s="132" t="s">
        <v>533</v>
      </c>
      <c r="C139" s="132" t="s">
        <v>694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>
        <v>1</v>
      </c>
      <c r="Q139" s="132">
        <f t="shared" si="3"/>
        <v>1</v>
      </c>
    </row>
    <row r="140" spans="1:17" x14ac:dyDescent="0.25">
      <c r="A140" s="132" t="s">
        <v>337</v>
      </c>
      <c r="B140" s="132" t="s">
        <v>244</v>
      </c>
      <c r="C140" s="132" t="s">
        <v>389</v>
      </c>
      <c r="D140" s="132"/>
      <c r="E140" s="132"/>
      <c r="F140" s="132">
        <v>1</v>
      </c>
      <c r="G140" s="132"/>
      <c r="H140" s="132"/>
      <c r="I140" s="132"/>
      <c r="J140" s="132">
        <v>1</v>
      </c>
      <c r="K140" s="132"/>
      <c r="L140" s="132"/>
      <c r="M140" s="132"/>
      <c r="N140" s="132"/>
      <c r="O140" s="132"/>
      <c r="P140" s="132">
        <v>1</v>
      </c>
      <c r="Q140" s="132">
        <f t="shared" si="3"/>
        <v>3</v>
      </c>
    </row>
    <row r="141" spans="1:17" x14ac:dyDescent="0.25">
      <c r="A141" s="132" t="s">
        <v>337</v>
      </c>
      <c r="B141" s="132" t="s">
        <v>310</v>
      </c>
      <c r="C141" s="132" t="s">
        <v>340</v>
      </c>
      <c r="D141" s="132">
        <v>1</v>
      </c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>
        <f t="shared" si="3"/>
        <v>1</v>
      </c>
    </row>
    <row r="142" spans="1:17" x14ac:dyDescent="0.25">
      <c r="A142" s="132" t="s">
        <v>337</v>
      </c>
      <c r="B142" s="132" t="s">
        <v>287</v>
      </c>
      <c r="C142" s="132" t="s">
        <v>286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>
        <v>1</v>
      </c>
      <c r="P142" s="132"/>
      <c r="Q142" s="132">
        <f t="shared" si="3"/>
        <v>1</v>
      </c>
    </row>
    <row r="143" spans="1:17" x14ac:dyDescent="0.25">
      <c r="A143" s="132" t="s">
        <v>337</v>
      </c>
      <c r="B143" s="132" t="s">
        <v>323</v>
      </c>
      <c r="C143" s="132" t="s">
        <v>509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>
        <v>1</v>
      </c>
      <c r="P143" s="132"/>
      <c r="Q143" s="132">
        <f t="shared" si="3"/>
        <v>1</v>
      </c>
    </row>
    <row r="144" spans="1:17" x14ac:dyDescent="0.25">
      <c r="A144" s="132" t="s">
        <v>337</v>
      </c>
      <c r="B144" s="132" t="s">
        <v>358</v>
      </c>
      <c r="C144" s="132" t="s">
        <v>359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>
        <v>1</v>
      </c>
      <c r="Q144" s="132">
        <f t="shared" si="3"/>
        <v>1</v>
      </c>
    </row>
    <row r="145" spans="1:17" x14ac:dyDescent="0.25">
      <c r="A145" s="132" t="s">
        <v>337</v>
      </c>
      <c r="B145" s="132" t="s">
        <v>552</v>
      </c>
      <c r="C145" s="132" t="s">
        <v>359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>
        <v>2</v>
      </c>
      <c r="P145" s="132"/>
      <c r="Q145" s="132">
        <f t="shared" si="3"/>
        <v>2</v>
      </c>
    </row>
    <row r="146" spans="1:17" x14ac:dyDescent="0.25">
      <c r="A146" s="132" t="s">
        <v>337</v>
      </c>
      <c r="B146" s="132" t="s">
        <v>275</v>
      </c>
      <c r="C146" s="132" t="s">
        <v>549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>
        <v>1</v>
      </c>
      <c r="Q146" s="132">
        <f t="shared" si="3"/>
        <v>1</v>
      </c>
    </row>
    <row r="147" spans="1:17" x14ac:dyDescent="0.25">
      <c r="A147" s="132" t="s">
        <v>337</v>
      </c>
      <c r="B147" s="132" t="s">
        <v>427</v>
      </c>
      <c r="C147" s="132" t="s">
        <v>428</v>
      </c>
      <c r="D147" s="132"/>
      <c r="E147" s="132"/>
      <c r="F147" s="132"/>
      <c r="G147" s="132"/>
      <c r="H147" s="132"/>
      <c r="I147" s="132"/>
      <c r="J147" s="132">
        <v>1</v>
      </c>
      <c r="K147" s="132"/>
      <c r="L147" s="132"/>
      <c r="M147" s="132"/>
      <c r="N147" s="132"/>
      <c r="O147" s="132"/>
      <c r="P147" s="132"/>
      <c r="Q147" s="132">
        <f t="shared" si="3"/>
        <v>1</v>
      </c>
    </row>
    <row r="148" spans="1:17" x14ac:dyDescent="0.25">
      <c r="A148" s="132" t="s">
        <v>337</v>
      </c>
      <c r="B148" s="132" t="s">
        <v>373</v>
      </c>
      <c r="C148" s="132" t="s">
        <v>242</v>
      </c>
      <c r="D148" s="132"/>
      <c r="E148" s="132">
        <v>1</v>
      </c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>
        <f t="shared" si="3"/>
        <v>1</v>
      </c>
    </row>
    <row r="149" spans="1:17" x14ac:dyDescent="0.25">
      <c r="A149" s="132" t="s">
        <v>337</v>
      </c>
      <c r="B149" s="132" t="s">
        <v>268</v>
      </c>
      <c r="C149" s="132" t="s">
        <v>313</v>
      </c>
      <c r="D149" s="132"/>
      <c r="E149" s="132">
        <v>1</v>
      </c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>
        <f t="shared" si="3"/>
        <v>1</v>
      </c>
    </row>
    <row r="150" spans="1:17" x14ac:dyDescent="0.25">
      <c r="A150" s="132" t="s">
        <v>337</v>
      </c>
      <c r="B150" s="132" t="s">
        <v>228</v>
      </c>
      <c r="C150" s="132" t="s">
        <v>238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>
        <v>1</v>
      </c>
      <c r="O150" s="132"/>
      <c r="P150" s="132"/>
      <c r="Q150" s="132">
        <f t="shared" si="3"/>
        <v>1</v>
      </c>
    </row>
    <row r="151" spans="1:17" x14ac:dyDescent="0.25">
      <c r="A151" s="132" t="s">
        <v>337</v>
      </c>
      <c r="B151" s="132" t="s">
        <v>370</v>
      </c>
      <c r="C151" s="132" t="s">
        <v>371</v>
      </c>
      <c r="D151" s="132"/>
      <c r="E151" s="132">
        <v>1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>
        <f t="shared" si="3"/>
        <v>1</v>
      </c>
    </row>
    <row r="152" spans="1:17" x14ac:dyDescent="0.25">
      <c r="A152" s="132" t="s">
        <v>337</v>
      </c>
      <c r="B152" s="132" t="s">
        <v>649</v>
      </c>
      <c r="C152" s="132" t="s">
        <v>371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>
        <v>1</v>
      </c>
      <c r="Q152" s="132">
        <f t="shared" si="3"/>
        <v>1</v>
      </c>
    </row>
    <row r="153" spans="1:17" x14ac:dyDescent="0.25">
      <c r="A153" s="132" t="s">
        <v>337</v>
      </c>
      <c r="B153" s="132" t="s">
        <v>274</v>
      </c>
      <c r="C153" s="132" t="s">
        <v>343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>
        <f>1+1</f>
        <v>2</v>
      </c>
      <c r="Q153" s="132">
        <f t="shared" si="3"/>
        <v>2</v>
      </c>
    </row>
    <row r="154" spans="1:17" x14ac:dyDescent="0.25">
      <c r="A154" s="132" t="s">
        <v>337</v>
      </c>
      <c r="B154" s="132" t="s">
        <v>394</v>
      </c>
      <c r="C154" s="132" t="s">
        <v>245</v>
      </c>
      <c r="D154" s="132"/>
      <c r="E154" s="132"/>
      <c r="F154" s="132">
        <v>1</v>
      </c>
      <c r="G154" s="132"/>
      <c r="H154" s="132"/>
      <c r="I154" s="132"/>
      <c r="J154" s="132"/>
      <c r="K154" s="132"/>
      <c r="L154" s="132"/>
      <c r="M154" s="132"/>
      <c r="N154" s="132">
        <v>1</v>
      </c>
      <c r="O154" s="132"/>
      <c r="P154" s="132"/>
      <c r="Q154" s="132">
        <f t="shared" si="3"/>
        <v>2</v>
      </c>
    </row>
    <row r="155" spans="1:17" x14ac:dyDescent="0.25">
      <c r="A155" s="132" t="s">
        <v>337</v>
      </c>
      <c r="B155" s="132" t="s">
        <v>553</v>
      </c>
      <c r="C155" s="132" t="s">
        <v>554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>
        <v>1</v>
      </c>
      <c r="Q155" s="132">
        <f t="shared" si="3"/>
        <v>1</v>
      </c>
    </row>
    <row r="156" spans="1:17" x14ac:dyDescent="0.25">
      <c r="A156" s="132" t="s">
        <v>337</v>
      </c>
      <c r="B156" s="132" t="s">
        <v>231</v>
      </c>
      <c r="C156" s="132" t="s">
        <v>467</v>
      </c>
      <c r="D156" s="132"/>
      <c r="E156" s="132"/>
      <c r="F156" s="132"/>
      <c r="G156" s="132"/>
      <c r="H156" s="132"/>
      <c r="I156" s="132"/>
      <c r="J156" s="132"/>
      <c r="K156" s="132"/>
      <c r="L156" s="132">
        <v>1</v>
      </c>
      <c r="M156" s="132"/>
      <c r="N156" s="132"/>
      <c r="O156" s="132"/>
      <c r="P156" s="132"/>
      <c r="Q156" s="132">
        <f t="shared" si="3"/>
        <v>1</v>
      </c>
    </row>
    <row r="157" spans="1:17" x14ac:dyDescent="0.25">
      <c r="A157" s="132" t="s">
        <v>337</v>
      </c>
      <c r="B157" s="132" t="s">
        <v>247</v>
      </c>
      <c r="C157" s="132" t="s">
        <v>246</v>
      </c>
      <c r="D157" s="132"/>
      <c r="E157" s="132"/>
      <c r="F157" s="132"/>
      <c r="G157" s="132"/>
      <c r="H157" s="132"/>
      <c r="I157" s="132"/>
      <c r="J157" s="132">
        <v>1</v>
      </c>
      <c r="K157" s="132"/>
      <c r="L157" s="132"/>
      <c r="M157" s="132"/>
      <c r="N157" s="132"/>
      <c r="O157" s="132"/>
      <c r="P157" s="132"/>
      <c r="Q157" s="132">
        <f t="shared" si="3"/>
        <v>1</v>
      </c>
    </row>
    <row r="158" spans="1:17" x14ac:dyDescent="0.25">
      <c r="A158" s="132" t="s">
        <v>337</v>
      </c>
      <c r="B158" s="132" t="s">
        <v>353</v>
      </c>
      <c r="C158" s="132" t="s">
        <v>352</v>
      </c>
      <c r="D158" s="132">
        <v>1</v>
      </c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>
        <f t="shared" si="3"/>
        <v>1</v>
      </c>
    </row>
    <row r="159" spans="1:17" x14ac:dyDescent="0.25">
      <c r="A159" s="132" t="s">
        <v>337</v>
      </c>
      <c r="B159" s="132" t="s">
        <v>654</v>
      </c>
      <c r="C159" s="132" t="s">
        <v>655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>
        <v>1</v>
      </c>
      <c r="Q159" s="132">
        <f t="shared" si="3"/>
        <v>1</v>
      </c>
    </row>
    <row r="160" spans="1:17" x14ac:dyDescent="0.25">
      <c r="A160" s="132" t="s">
        <v>337</v>
      </c>
      <c r="B160" s="132" t="s">
        <v>376</v>
      </c>
      <c r="C160" s="132" t="s">
        <v>555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>
        <f>1+1</f>
        <v>2</v>
      </c>
      <c r="Q160" s="132">
        <f t="shared" si="3"/>
        <v>2</v>
      </c>
    </row>
    <row r="161" spans="1:17" x14ac:dyDescent="0.25">
      <c r="A161" s="132" t="s">
        <v>337</v>
      </c>
      <c r="B161" s="132" t="s">
        <v>317</v>
      </c>
      <c r="C161" s="132" t="s">
        <v>397</v>
      </c>
      <c r="D161" s="132"/>
      <c r="E161" s="132"/>
      <c r="F161" s="132">
        <v>1</v>
      </c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>
        <f t="shared" si="3"/>
        <v>1</v>
      </c>
    </row>
    <row r="162" spans="1:17" x14ac:dyDescent="0.25">
      <c r="A162" s="132" t="s">
        <v>337</v>
      </c>
      <c r="B162" s="132" t="s">
        <v>331</v>
      </c>
      <c r="C162" s="132" t="s">
        <v>330</v>
      </c>
      <c r="D162" s="132">
        <v>1</v>
      </c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>
        <f t="shared" si="3"/>
        <v>1</v>
      </c>
    </row>
    <row r="163" spans="1:17" x14ac:dyDescent="0.25">
      <c r="A163" s="132" t="s">
        <v>337</v>
      </c>
      <c r="B163" s="132" t="s">
        <v>266</v>
      </c>
      <c r="C163" s="132" t="s">
        <v>265</v>
      </c>
      <c r="D163" s="132"/>
      <c r="E163" s="132"/>
      <c r="F163" s="132"/>
      <c r="G163" s="132">
        <v>1</v>
      </c>
      <c r="H163" s="132"/>
      <c r="I163" s="132"/>
      <c r="J163" s="132"/>
      <c r="K163" s="132"/>
      <c r="L163" s="132"/>
      <c r="M163" s="132"/>
      <c r="N163" s="132"/>
      <c r="O163" s="132"/>
      <c r="P163" s="132"/>
      <c r="Q163" s="132">
        <f t="shared" si="3"/>
        <v>1</v>
      </c>
    </row>
    <row r="164" spans="1:17" x14ac:dyDescent="0.25">
      <c r="A164" s="132" t="s">
        <v>337</v>
      </c>
      <c r="B164" s="136" t="s">
        <v>277</v>
      </c>
      <c r="C164" s="136" t="s">
        <v>693</v>
      </c>
      <c r="D164" s="132"/>
      <c r="E164" s="132"/>
      <c r="F164" s="132"/>
      <c r="G164" s="132"/>
      <c r="H164" s="132">
        <v>1</v>
      </c>
      <c r="I164" s="132"/>
      <c r="J164" s="132"/>
      <c r="K164" s="132">
        <v>1</v>
      </c>
      <c r="L164" s="132"/>
      <c r="M164" s="132"/>
      <c r="N164" s="132"/>
      <c r="O164" s="132">
        <v>1</v>
      </c>
      <c r="P164" s="132"/>
      <c r="Q164" s="132">
        <f t="shared" si="3"/>
        <v>3</v>
      </c>
    </row>
    <row r="165" spans="1:17" x14ac:dyDescent="0.25">
      <c r="A165" s="132" t="s">
        <v>337</v>
      </c>
      <c r="B165" s="132" t="s">
        <v>368</v>
      </c>
      <c r="C165" s="132" t="s">
        <v>369</v>
      </c>
      <c r="D165" s="132"/>
      <c r="E165" s="132">
        <v>1</v>
      </c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>
        <f t="shared" si="3"/>
        <v>1</v>
      </c>
    </row>
    <row r="166" spans="1:17" x14ac:dyDescent="0.25">
      <c r="A166" s="132" t="s">
        <v>337</v>
      </c>
      <c r="B166" s="132" t="s">
        <v>261</v>
      </c>
      <c r="C166" s="132" t="s">
        <v>464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>
        <v>1</v>
      </c>
      <c r="Q166" s="132">
        <f t="shared" si="3"/>
        <v>1</v>
      </c>
    </row>
    <row r="167" spans="1:17" x14ac:dyDescent="0.25">
      <c r="A167" s="132" t="s">
        <v>337</v>
      </c>
      <c r="B167" s="132" t="s">
        <v>557</v>
      </c>
      <c r="C167" s="132" t="s">
        <v>503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>
        <v>1</v>
      </c>
      <c r="Q167" s="132">
        <f t="shared" si="3"/>
        <v>1</v>
      </c>
    </row>
    <row r="168" spans="1:17" x14ac:dyDescent="0.25">
      <c r="A168" s="132" t="s">
        <v>337</v>
      </c>
      <c r="B168" s="132" t="s">
        <v>233</v>
      </c>
      <c r="C168" s="132" t="s">
        <v>232</v>
      </c>
      <c r="D168" s="132">
        <v>1</v>
      </c>
      <c r="E168" s="132">
        <v>1</v>
      </c>
      <c r="F168" s="132"/>
      <c r="G168" s="132"/>
      <c r="H168" s="132"/>
      <c r="I168" s="132"/>
      <c r="J168" s="132"/>
      <c r="K168" s="132"/>
      <c r="L168" s="132">
        <v>1</v>
      </c>
      <c r="M168" s="132"/>
      <c r="N168" s="132"/>
      <c r="O168" s="132"/>
      <c r="P168" s="132">
        <v>1</v>
      </c>
      <c r="Q168" s="132">
        <f t="shared" si="3"/>
        <v>4</v>
      </c>
    </row>
    <row r="169" spans="1:17" x14ac:dyDescent="0.25">
      <c r="A169" s="132" t="s">
        <v>337</v>
      </c>
      <c r="B169" s="132" t="s">
        <v>469</v>
      </c>
      <c r="C169" s="132" t="s">
        <v>440</v>
      </c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>
        <v>1</v>
      </c>
      <c r="O169" s="132"/>
      <c r="P169" s="132"/>
      <c r="Q169" s="132">
        <f t="shared" si="3"/>
        <v>1</v>
      </c>
    </row>
    <row r="170" spans="1:17" x14ac:dyDescent="0.25">
      <c r="A170" s="132" t="s">
        <v>337</v>
      </c>
      <c r="B170" s="132" t="s">
        <v>646</v>
      </c>
      <c r="C170" s="132" t="s">
        <v>647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>
        <v>1</v>
      </c>
      <c r="Q170" s="132">
        <f t="shared" si="3"/>
        <v>1</v>
      </c>
    </row>
    <row r="171" spans="1:17" x14ac:dyDescent="0.25">
      <c r="A171" s="132" t="s">
        <v>337</v>
      </c>
      <c r="B171" s="132" t="s">
        <v>453</v>
      </c>
      <c r="C171" s="132" t="s">
        <v>454</v>
      </c>
      <c r="D171" s="132"/>
      <c r="E171" s="132"/>
      <c r="F171" s="132"/>
      <c r="G171" s="132"/>
      <c r="H171" s="132"/>
      <c r="I171" s="132"/>
      <c r="J171" s="132"/>
      <c r="K171" s="132">
        <v>1</v>
      </c>
      <c r="L171" s="132"/>
      <c r="M171" s="132"/>
      <c r="N171" s="132"/>
      <c r="O171" s="132"/>
      <c r="P171" s="132"/>
      <c r="Q171" s="132">
        <f t="shared" si="3"/>
        <v>1</v>
      </c>
    </row>
    <row r="172" spans="1:17" x14ac:dyDescent="0.25">
      <c r="A172" s="132" t="s">
        <v>337</v>
      </c>
      <c r="B172" s="132" t="s">
        <v>231</v>
      </c>
      <c r="C172" s="132" t="s">
        <v>556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>
        <v>1</v>
      </c>
      <c r="Q172" s="132">
        <f t="shared" si="3"/>
        <v>1</v>
      </c>
    </row>
    <row r="173" spans="1:17" x14ac:dyDescent="0.25">
      <c r="A173" s="132" t="s">
        <v>337</v>
      </c>
      <c r="B173" s="132" t="s">
        <v>221</v>
      </c>
      <c r="C173" s="132" t="s">
        <v>396</v>
      </c>
      <c r="D173" s="132"/>
      <c r="E173" s="132"/>
      <c r="F173" s="132">
        <v>1</v>
      </c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>
        <f t="shared" si="3"/>
        <v>1</v>
      </c>
    </row>
    <row r="174" spans="1:17" x14ac:dyDescent="0.25">
      <c r="A174" s="132" t="s">
        <v>337</v>
      </c>
      <c r="B174" s="132" t="s">
        <v>261</v>
      </c>
      <c r="C174" s="132" t="s">
        <v>393</v>
      </c>
      <c r="D174" s="132"/>
      <c r="E174" s="132"/>
      <c r="F174" s="132">
        <v>1</v>
      </c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>
        <f t="shared" si="3"/>
        <v>1</v>
      </c>
    </row>
    <row r="175" spans="1:17" x14ac:dyDescent="0.25">
      <c r="A175" s="132" t="s">
        <v>337</v>
      </c>
      <c r="B175" s="132" t="s">
        <v>225</v>
      </c>
      <c r="C175" s="132" t="s">
        <v>372</v>
      </c>
      <c r="D175" s="132"/>
      <c r="E175" s="132">
        <v>2</v>
      </c>
      <c r="F175" s="132">
        <v>1</v>
      </c>
      <c r="G175" s="132"/>
      <c r="H175" s="132"/>
      <c r="I175" s="132"/>
      <c r="J175" s="132"/>
      <c r="K175" s="132"/>
      <c r="L175" s="132">
        <v>1</v>
      </c>
      <c r="M175" s="132"/>
      <c r="N175" s="132"/>
      <c r="O175" s="132">
        <v>1</v>
      </c>
      <c r="P175" s="132">
        <v>1</v>
      </c>
      <c r="Q175" s="132">
        <f t="shared" si="3"/>
        <v>6</v>
      </c>
    </row>
    <row r="176" spans="1:17" x14ac:dyDescent="0.25">
      <c r="A176" s="132" t="s">
        <v>337</v>
      </c>
      <c r="B176" s="132" t="s">
        <v>374</v>
      </c>
      <c r="C176" s="132" t="s">
        <v>375</v>
      </c>
      <c r="D176" s="132"/>
      <c r="E176" s="132">
        <v>1</v>
      </c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>
        <f t="shared" si="3"/>
        <v>1</v>
      </c>
    </row>
    <row r="177" spans="1:18" x14ac:dyDescent="0.25">
      <c r="A177" s="132" t="s">
        <v>337</v>
      </c>
      <c r="B177" s="132" t="s">
        <v>317</v>
      </c>
      <c r="C177" s="132" t="s">
        <v>648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>
        <v>1</v>
      </c>
      <c r="Q177" s="132">
        <f t="shared" si="3"/>
        <v>1</v>
      </c>
    </row>
    <row r="178" spans="1:18" x14ac:dyDescent="0.25">
      <c r="A178" s="132" t="s">
        <v>337</v>
      </c>
      <c r="B178" s="132" t="s">
        <v>347</v>
      </c>
      <c r="C178" s="132" t="s">
        <v>250</v>
      </c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>
        <v>1</v>
      </c>
      <c r="Q178" s="132">
        <f t="shared" si="3"/>
        <v>1</v>
      </c>
    </row>
    <row r="179" spans="1:18" x14ac:dyDescent="0.25">
      <c r="A179" s="132" t="s">
        <v>337</v>
      </c>
      <c r="B179" s="132" t="s">
        <v>236</v>
      </c>
      <c r="C179" s="132" t="s">
        <v>315</v>
      </c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>
        <v>1</v>
      </c>
      <c r="Q179" s="132">
        <f t="shared" si="3"/>
        <v>1</v>
      </c>
    </row>
    <row r="180" spans="1:18" x14ac:dyDescent="0.25">
      <c r="A180" s="132" t="s">
        <v>337</v>
      </c>
      <c r="B180" s="132" t="s">
        <v>275</v>
      </c>
      <c r="C180" s="132" t="s">
        <v>298</v>
      </c>
      <c r="D180" s="132"/>
      <c r="E180" s="132"/>
      <c r="F180" s="132"/>
      <c r="G180" s="132"/>
      <c r="H180" s="132">
        <v>1</v>
      </c>
      <c r="I180" s="132"/>
      <c r="J180" s="132"/>
      <c r="K180" s="132"/>
      <c r="L180" s="132"/>
      <c r="M180" s="132"/>
      <c r="N180" s="132"/>
      <c r="O180" s="132"/>
      <c r="P180" s="132">
        <f>1+1</f>
        <v>2</v>
      </c>
      <c r="Q180" s="132">
        <f t="shared" si="3"/>
        <v>3</v>
      </c>
    </row>
    <row r="181" spans="1:18" x14ac:dyDescent="0.25">
      <c r="A181" s="132" t="s">
        <v>337</v>
      </c>
      <c r="B181" s="132" t="s">
        <v>378</v>
      </c>
      <c r="C181" s="132" t="s">
        <v>379</v>
      </c>
      <c r="D181" s="132"/>
      <c r="E181" s="132">
        <v>1</v>
      </c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>
        <f t="shared" si="3"/>
        <v>1</v>
      </c>
    </row>
    <row r="182" spans="1:18" x14ac:dyDescent="0.25">
      <c r="A182" s="132" t="s">
        <v>337</v>
      </c>
      <c r="B182" s="132" t="s">
        <v>224</v>
      </c>
      <c r="C182" s="132" t="s">
        <v>223</v>
      </c>
      <c r="D182" s="132"/>
      <c r="E182" s="132"/>
      <c r="F182" s="132"/>
      <c r="G182" s="132"/>
      <c r="H182" s="132"/>
      <c r="I182" s="132">
        <v>1</v>
      </c>
      <c r="J182" s="132">
        <v>1</v>
      </c>
      <c r="K182" s="132"/>
      <c r="L182" s="132"/>
      <c r="M182" s="132"/>
      <c r="N182" s="132"/>
      <c r="O182" s="132"/>
      <c r="P182" s="132"/>
      <c r="Q182" s="132">
        <f t="shared" si="3"/>
        <v>2</v>
      </c>
    </row>
    <row r="183" spans="1:18" x14ac:dyDescent="0.25">
      <c r="A183" s="132" t="s">
        <v>337</v>
      </c>
      <c r="B183" s="132" t="s">
        <v>262</v>
      </c>
      <c r="C183" s="132" t="s">
        <v>255</v>
      </c>
      <c r="D183" s="132"/>
      <c r="E183" s="132"/>
      <c r="F183" s="132">
        <v>1</v>
      </c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>
        <f t="shared" si="3"/>
        <v>1</v>
      </c>
    </row>
    <row r="184" spans="1:18" x14ac:dyDescent="0.25">
      <c r="A184" s="132" t="s">
        <v>337</v>
      </c>
      <c r="B184" s="132" t="s">
        <v>550</v>
      </c>
      <c r="C184" s="132" t="s">
        <v>551</v>
      </c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>
        <v>1</v>
      </c>
      <c r="Q184" s="132">
        <f t="shared" si="3"/>
        <v>1</v>
      </c>
    </row>
    <row r="185" spans="1:18" x14ac:dyDescent="0.25">
      <c r="A185" s="132" t="s">
        <v>337</v>
      </c>
      <c r="B185" s="132" t="s">
        <v>650</v>
      </c>
      <c r="C185" s="132" t="s">
        <v>651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>
        <v>1</v>
      </c>
      <c r="Q185" s="132">
        <f t="shared" si="3"/>
        <v>1</v>
      </c>
    </row>
    <row r="186" spans="1:18" x14ac:dyDescent="0.25">
      <c r="A186" s="132" t="s">
        <v>337</v>
      </c>
      <c r="B186" s="132" t="s">
        <v>219</v>
      </c>
      <c r="C186" s="132"/>
      <c r="D186" s="132"/>
      <c r="E186" s="132"/>
      <c r="F186" s="132"/>
      <c r="G186" s="132">
        <v>1</v>
      </c>
      <c r="H186" s="132"/>
      <c r="I186" s="132"/>
      <c r="J186" s="132">
        <v>1</v>
      </c>
      <c r="K186" s="132"/>
      <c r="L186" s="132">
        <v>1</v>
      </c>
      <c r="M186" s="132"/>
      <c r="N186" s="132">
        <v>2</v>
      </c>
      <c r="O186" s="132"/>
      <c r="P186" s="132">
        <f>2+1</f>
        <v>3</v>
      </c>
      <c r="Q186" s="132">
        <f t="shared" si="3"/>
        <v>8</v>
      </c>
    </row>
    <row r="187" spans="1:18" x14ac:dyDescent="0.25">
      <c r="A187" s="132" t="s">
        <v>337</v>
      </c>
      <c r="B187" s="132" t="s">
        <v>390</v>
      </c>
      <c r="C187" s="132"/>
      <c r="D187" s="132"/>
      <c r="E187" s="132"/>
      <c r="F187" s="132">
        <v>1</v>
      </c>
      <c r="G187" s="132"/>
      <c r="H187" s="132"/>
      <c r="I187" s="132"/>
      <c r="J187" s="132"/>
      <c r="K187" s="132"/>
      <c r="L187" s="132"/>
      <c r="M187" s="132">
        <v>1</v>
      </c>
      <c r="N187" s="132"/>
      <c r="O187" s="132"/>
      <c r="P187" s="132">
        <v>1</v>
      </c>
      <c r="Q187" s="132">
        <f t="shared" si="3"/>
        <v>3</v>
      </c>
    </row>
    <row r="188" spans="1:18" x14ac:dyDescent="0.25">
      <c r="A188" s="132" t="s">
        <v>234</v>
      </c>
      <c r="B188" s="132" t="s">
        <v>410</v>
      </c>
      <c r="C188" s="132" t="s">
        <v>411</v>
      </c>
      <c r="D188" s="132"/>
      <c r="E188" s="132"/>
      <c r="F188" s="132"/>
      <c r="G188" s="132">
        <v>2</v>
      </c>
      <c r="H188" s="132"/>
      <c r="I188" s="132"/>
      <c r="J188" s="132"/>
      <c r="K188" s="132"/>
      <c r="L188" s="132"/>
      <c r="M188" s="132"/>
      <c r="N188" s="132"/>
      <c r="O188" s="132"/>
      <c r="P188" s="132">
        <f>5+2</f>
        <v>7</v>
      </c>
      <c r="Q188" s="132">
        <f t="shared" ref="Q188:Q219" si="4">SUM(D188:P188)</f>
        <v>9</v>
      </c>
      <c r="R188" t="s">
        <v>697</v>
      </c>
    </row>
    <row r="189" spans="1:18" x14ac:dyDescent="0.25">
      <c r="A189" s="132" t="s">
        <v>234</v>
      </c>
      <c r="B189" s="132" t="s">
        <v>219</v>
      </c>
      <c r="C189" s="132"/>
      <c r="D189" s="132"/>
      <c r="E189" s="132"/>
      <c r="F189" s="132"/>
      <c r="G189" s="132"/>
      <c r="H189" s="132"/>
      <c r="I189" s="132"/>
      <c r="J189" s="132">
        <v>1</v>
      </c>
      <c r="K189" s="132">
        <v>1</v>
      </c>
      <c r="L189" s="132"/>
      <c r="M189" s="132"/>
      <c r="N189" s="132"/>
      <c r="O189" s="132"/>
      <c r="P189" s="132">
        <f>2+1+1</f>
        <v>4</v>
      </c>
      <c r="Q189" s="132">
        <f t="shared" si="4"/>
        <v>6</v>
      </c>
    </row>
    <row r="190" spans="1:18" x14ac:dyDescent="0.25">
      <c r="A190" s="132" t="s">
        <v>234</v>
      </c>
      <c r="B190" s="132" t="s">
        <v>413</v>
      </c>
      <c r="C190" s="132" t="s">
        <v>414</v>
      </c>
      <c r="D190" s="132"/>
      <c r="E190" s="132"/>
      <c r="F190" s="132"/>
      <c r="G190" s="132">
        <v>2</v>
      </c>
      <c r="H190" s="132"/>
      <c r="I190" s="132">
        <v>1</v>
      </c>
      <c r="J190" s="132"/>
      <c r="K190" s="132"/>
      <c r="L190" s="132"/>
      <c r="M190" s="132"/>
      <c r="N190" s="132"/>
      <c r="O190" s="132"/>
      <c r="P190" s="132">
        <v>1</v>
      </c>
      <c r="Q190" s="132">
        <f t="shared" si="4"/>
        <v>4</v>
      </c>
    </row>
    <row r="191" spans="1:18" x14ac:dyDescent="0.25">
      <c r="A191" s="132" t="s">
        <v>234</v>
      </c>
      <c r="B191" s="132" t="s">
        <v>500</v>
      </c>
      <c r="C191" s="132" t="s">
        <v>328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>
        <v>1</v>
      </c>
      <c r="N191" s="132"/>
      <c r="O191" s="132"/>
      <c r="P191" s="132">
        <f>1+2</f>
        <v>3</v>
      </c>
      <c r="Q191" s="132">
        <f t="shared" si="4"/>
        <v>4</v>
      </c>
    </row>
    <row r="192" spans="1:18" x14ac:dyDescent="0.25">
      <c r="A192" s="132" t="s">
        <v>234</v>
      </c>
      <c r="B192" s="132" t="s">
        <v>268</v>
      </c>
      <c r="C192" s="132" t="s">
        <v>276</v>
      </c>
      <c r="D192" s="132"/>
      <c r="E192" s="132"/>
      <c r="F192" s="132">
        <v>1</v>
      </c>
      <c r="G192" s="132"/>
      <c r="H192" s="132"/>
      <c r="I192" s="132"/>
      <c r="J192" s="132"/>
      <c r="K192" s="132"/>
      <c r="L192" s="132"/>
      <c r="M192" s="132"/>
      <c r="N192" s="132"/>
      <c r="O192" s="132"/>
      <c r="P192" s="132">
        <f>2+1</f>
        <v>3</v>
      </c>
      <c r="Q192" s="132">
        <f t="shared" si="4"/>
        <v>4</v>
      </c>
    </row>
    <row r="193" spans="1:17" x14ac:dyDescent="0.25">
      <c r="A193" s="132" t="s">
        <v>234</v>
      </c>
      <c r="B193" s="132" t="s">
        <v>235</v>
      </c>
      <c r="C193" s="132" t="s">
        <v>279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>
        <v>3</v>
      </c>
      <c r="P193" s="132">
        <v>1</v>
      </c>
      <c r="Q193" s="132">
        <f t="shared" si="4"/>
        <v>4</v>
      </c>
    </row>
    <row r="194" spans="1:17" x14ac:dyDescent="0.25">
      <c r="A194" s="132" t="s">
        <v>234</v>
      </c>
      <c r="B194" s="132" t="s">
        <v>235</v>
      </c>
      <c r="C194" s="132" t="s">
        <v>361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>
        <f>1+2</f>
        <v>3</v>
      </c>
      <c r="Q194" s="132">
        <f t="shared" si="4"/>
        <v>3</v>
      </c>
    </row>
    <row r="195" spans="1:17" x14ac:dyDescent="0.25">
      <c r="A195" s="132" t="s">
        <v>234</v>
      </c>
      <c r="B195" s="132" t="s">
        <v>268</v>
      </c>
      <c r="C195" s="132" t="s">
        <v>320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>
        <v>3</v>
      </c>
      <c r="Q195" s="132">
        <f t="shared" si="4"/>
        <v>3</v>
      </c>
    </row>
    <row r="196" spans="1:17" x14ac:dyDescent="0.25">
      <c r="A196" s="132" t="s">
        <v>234</v>
      </c>
      <c r="B196" s="132" t="s">
        <v>271</v>
      </c>
      <c r="C196" s="132" t="s">
        <v>270</v>
      </c>
      <c r="D196" s="132"/>
      <c r="E196" s="132">
        <v>2</v>
      </c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>
        <f t="shared" si="4"/>
        <v>2</v>
      </c>
    </row>
    <row r="197" spans="1:17" x14ac:dyDescent="0.25">
      <c r="A197" s="132" t="s">
        <v>234</v>
      </c>
      <c r="B197" s="132" t="s">
        <v>281</v>
      </c>
      <c r="C197" s="132" t="s">
        <v>280</v>
      </c>
      <c r="D197" s="132"/>
      <c r="E197" s="132"/>
      <c r="F197" s="132"/>
      <c r="G197" s="132"/>
      <c r="H197" s="132"/>
      <c r="I197" s="132"/>
      <c r="J197" s="132"/>
      <c r="K197" s="132"/>
      <c r="L197" s="132">
        <v>1</v>
      </c>
      <c r="M197" s="132"/>
      <c r="N197" s="132"/>
      <c r="O197" s="132">
        <v>1</v>
      </c>
      <c r="P197" s="132"/>
      <c r="Q197" s="132">
        <f t="shared" si="4"/>
        <v>2</v>
      </c>
    </row>
    <row r="198" spans="1:17" x14ac:dyDescent="0.25">
      <c r="A198" s="132" t="s">
        <v>234</v>
      </c>
      <c r="B198" s="132" t="s">
        <v>277</v>
      </c>
      <c r="C198" s="132" t="s">
        <v>299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>
        <f>1+1</f>
        <v>2</v>
      </c>
      <c r="Q198" s="132">
        <f t="shared" si="4"/>
        <v>2</v>
      </c>
    </row>
    <row r="199" spans="1:17" x14ac:dyDescent="0.25">
      <c r="A199" s="132" t="s">
        <v>234</v>
      </c>
      <c r="B199" s="132" t="s">
        <v>295</v>
      </c>
      <c r="C199" s="132" t="s">
        <v>596</v>
      </c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>
        <f>1+1</f>
        <v>2</v>
      </c>
      <c r="Q199" s="132">
        <f t="shared" si="4"/>
        <v>2</v>
      </c>
    </row>
    <row r="200" spans="1:17" x14ac:dyDescent="0.25">
      <c r="A200" s="132" t="s">
        <v>234</v>
      </c>
      <c r="B200" s="132" t="s">
        <v>575</v>
      </c>
      <c r="C200" s="132" t="s">
        <v>576</v>
      </c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>
        <v>2</v>
      </c>
      <c r="Q200" s="132">
        <f t="shared" si="4"/>
        <v>2</v>
      </c>
    </row>
    <row r="201" spans="1:17" x14ac:dyDescent="0.25">
      <c r="A201" s="132" t="s">
        <v>234</v>
      </c>
      <c r="B201" s="132" t="s">
        <v>275</v>
      </c>
      <c r="C201" s="132" t="s">
        <v>577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>
        <v>2</v>
      </c>
      <c r="Q201" s="132">
        <f t="shared" si="4"/>
        <v>2</v>
      </c>
    </row>
    <row r="202" spans="1:17" x14ac:dyDescent="0.25">
      <c r="A202" s="132" t="s">
        <v>234</v>
      </c>
      <c r="B202" s="132" t="s">
        <v>684</v>
      </c>
      <c r="C202" s="132" t="s">
        <v>672</v>
      </c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>
        <v>2</v>
      </c>
      <c r="Q202" s="132">
        <f t="shared" si="4"/>
        <v>2</v>
      </c>
    </row>
    <row r="203" spans="1:17" x14ac:dyDescent="0.25">
      <c r="A203" s="132" t="s">
        <v>234</v>
      </c>
      <c r="B203" s="132" t="s">
        <v>422</v>
      </c>
      <c r="C203" s="132" t="s">
        <v>305</v>
      </c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>
        <v>2</v>
      </c>
      <c r="Q203" s="132">
        <f t="shared" si="4"/>
        <v>2</v>
      </c>
    </row>
    <row r="204" spans="1:17" x14ac:dyDescent="0.25">
      <c r="A204" s="132" t="s">
        <v>234</v>
      </c>
      <c r="B204" s="132" t="s">
        <v>261</v>
      </c>
      <c r="C204" s="132" t="s">
        <v>276</v>
      </c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>
        <v>2</v>
      </c>
      <c r="Q204" s="132">
        <f t="shared" si="4"/>
        <v>2</v>
      </c>
    </row>
    <row r="205" spans="1:17" x14ac:dyDescent="0.25">
      <c r="A205" s="132" t="s">
        <v>234</v>
      </c>
      <c r="B205" s="132" t="s">
        <v>463</v>
      </c>
      <c r="C205" s="132" t="s">
        <v>464</v>
      </c>
      <c r="D205" s="132"/>
      <c r="E205" s="132"/>
      <c r="F205" s="132"/>
      <c r="G205" s="132"/>
      <c r="H205" s="132"/>
      <c r="I205" s="132"/>
      <c r="J205" s="132"/>
      <c r="K205" s="132">
        <v>1</v>
      </c>
      <c r="L205" s="132"/>
      <c r="M205" s="132"/>
      <c r="N205" s="132"/>
      <c r="O205" s="132"/>
      <c r="P205" s="132">
        <v>1</v>
      </c>
      <c r="Q205" s="132">
        <f t="shared" si="4"/>
        <v>2</v>
      </c>
    </row>
    <row r="206" spans="1:17" x14ac:dyDescent="0.25">
      <c r="A206" s="132" t="s">
        <v>234</v>
      </c>
      <c r="B206" s="132" t="s">
        <v>322</v>
      </c>
      <c r="C206" s="132" t="s">
        <v>407</v>
      </c>
      <c r="D206" s="132"/>
      <c r="E206" s="132"/>
      <c r="F206" s="132"/>
      <c r="G206" s="132">
        <v>1</v>
      </c>
      <c r="H206" s="132"/>
      <c r="I206" s="132"/>
      <c r="J206" s="132">
        <v>1</v>
      </c>
      <c r="K206" s="132"/>
      <c r="L206" s="132"/>
      <c r="M206" s="132"/>
      <c r="N206" s="132"/>
      <c r="O206" s="132"/>
      <c r="P206" s="132"/>
      <c r="Q206" s="132">
        <f t="shared" si="4"/>
        <v>2</v>
      </c>
    </row>
    <row r="207" spans="1:17" x14ac:dyDescent="0.25">
      <c r="A207" s="132" t="s">
        <v>234</v>
      </c>
      <c r="B207" s="132" t="s">
        <v>235</v>
      </c>
      <c r="C207" s="132" t="s">
        <v>441</v>
      </c>
      <c r="D207" s="132"/>
      <c r="E207" s="132"/>
      <c r="F207" s="132"/>
      <c r="G207" s="132"/>
      <c r="H207" s="132"/>
      <c r="I207" s="132"/>
      <c r="J207" s="132">
        <v>1</v>
      </c>
      <c r="K207" s="132"/>
      <c r="L207" s="132"/>
      <c r="M207" s="132">
        <v>1</v>
      </c>
      <c r="N207" s="132"/>
      <c r="O207" s="132"/>
      <c r="P207" s="132"/>
      <c r="Q207" s="132">
        <f t="shared" si="4"/>
        <v>2</v>
      </c>
    </row>
    <row r="208" spans="1:17" x14ac:dyDescent="0.25">
      <c r="A208" s="132" t="s">
        <v>234</v>
      </c>
      <c r="B208" s="132" t="s">
        <v>484</v>
      </c>
      <c r="C208" s="132" t="s">
        <v>485</v>
      </c>
      <c r="D208" s="132"/>
      <c r="E208" s="132"/>
      <c r="F208" s="132"/>
      <c r="G208" s="132"/>
      <c r="H208" s="132"/>
      <c r="I208" s="132"/>
      <c r="J208" s="132"/>
      <c r="K208" s="132"/>
      <c r="L208" s="132">
        <v>1</v>
      </c>
      <c r="M208" s="132"/>
      <c r="N208" s="132"/>
      <c r="O208" s="132"/>
      <c r="P208" s="132"/>
      <c r="Q208" s="132">
        <f t="shared" si="4"/>
        <v>1</v>
      </c>
    </row>
    <row r="209" spans="1:17" x14ac:dyDescent="0.25">
      <c r="A209" s="132" t="s">
        <v>234</v>
      </c>
      <c r="B209" s="132" t="s">
        <v>594</v>
      </c>
      <c r="C209" s="132" t="s">
        <v>595</v>
      </c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>
        <v>1</v>
      </c>
      <c r="Q209" s="132">
        <f t="shared" si="4"/>
        <v>1</v>
      </c>
    </row>
    <row r="210" spans="1:17" x14ac:dyDescent="0.25">
      <c r="A210" s="132" t="s">
        <v>234</v>
      </c>
      <c r="B210" s="132" t="s">
        <v>271</v>
      </c>
      <c r="C210" s="132" t="s">
        <v>593</v>
      </c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>
        <v>1</v>
      </c>
      <c r="Q210" s="132">
        <f t="shared" si="4"/>
        <v>1</v>
      </c>
    </row>
    <row r="211" spans="1:17" x14ac:dyDescent="0.25">
      <c r="A211" s="132" t="s">
        <v>234</v>
      </c>
      <c r="B211" s="132" t="s">
        <v>564</v>
      </c>
      <c r="C211" s="132" t="s">
        <v>565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>
        <v>1</v>
      </c>
      <c r="Q211" s="132">
        <f t="shared" si="4"/>
        <v>1</v>
      </c>
    </row>
    <row r="212" spans="1:17" x14ac:dyDescent="0.25">
      <c r="A212" s="132" t="s">
        <v>234</v>
      </c>
      <c r="B212" s="132" t="s">
        <v>283</v>
      </c>
      <c r="C212" s="132" t="s">
        <v>677</v>
      </c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>
        <v>1</v>
      </c>
      <c r="Q212" s="132">
        <f t="shared" si="4"/>
        <v>1</v>
      </c>
    </row>
    <row r="213" spans="1:17" x14ac:dyDescent="0.25">
      <c r="A213" s="132" t="s">
        <v>234</v>
      </c>
      <c r="B213" s="132" t="s">
        <v>226</v>
      </c>
      <c r="C213" s="132" t="s">
        <v>273</v>
      </c>
      <c r="D213" s="132"/>
      <c r="E213" s="132"/>
      <c r="F213" s="132"/>
      <c r="G213" s="132"/>
      <c r="H213" s="132"/>
      <c r="I213" s="132"/>
      <c r="J213" s="132"/>
      <c r="K213" s="132">
        <v>1</v>
      </c>
      <c r="L213" s="132"/>
      <c r="M213" s="132"/>
      <c r="N213" s="132"/>
      <c r="O213" s="132"/>
      <c r="P213" s="132"/>
      <c r="Q213" s="132">
        <f t="shared" si="4"/>
        <v>1</v>
      </c>
    </row>
    <row r="214" spans="1:17" x14ac:dyDescent="0.25">
      <c r="A214" s="132" t="s">
        <v>234</v>
      </c>
      <c r="B214" s="132" t="s">
        <v>231</v>
      </c>
      <c r="C214" s="132" t="s">
        <v>578</v>
      </c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>
        <v>1</v>
      </c>
      <c r="Q214" s="132">
        <f t="shared" si="4"/>
        <v>1</v>
      </c>
    </row>
    <row r="215" spans="1:17" x14ac:dyDescent="0.25">
      <c r="A215" s="132" t="s">
        <v>234</v>
      </c>
      <c r="B215" s="132" t="s">
        <v>231</v>
      </c>
      <c r="C215" s="132" t="s">
        <v>319</v>
      </c>
      <c r="D215" s="132"/>
      <c r="E215" s="132"/>
      <c r="F215" s="132"/>
      <c r="G215" s="132"/>
      <c r="H215" s="132"/>
      <c r="I215" s="132"/>
      <c r="J215" s="132"/>
      <c r="K215" s="132"/>
      <c r="L215" s="132">
        <v>1</v>
      </c>
      <c r="M215" s="132"/>
      <c r="N215" s="132"/>
      <c r="O215" s="132"/>
      <c r="P215" s="132"/>
      <c r="Q215" s="132">
        <f t="shared" si="4"/>
        <v>1</v>
      </c>
    </row>
    <row r="216" spans="1:17" x14ac:dyDescent="0.25">
      <c r="A216" s="132" t="s">
        <v>234</v>
      </c>
      <c r="B216" s="132" t="s">
        <v>254</v>
      </c>
      <c r="C216" s="132" t="s">
        <v>398</v>
      </c>
      <c r="D216" s="132"/>
      <c r="E216" s="132"/>
      <c r="F216" s="132">
        <v>1</v>
      </c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>
        <f t="shared" si="4"/>
        <v>1</v>
      </c>
    </row>
    <row r="217" spans="1:17" x14ac:dyDescent="0.25">
      <c r="A217" s="132" t="s">
        <v>234</v>
      </c>
      <c r="B217" s="132" t="s">
        <v>381</v>
      </c>
      <c r="C217" s="132" t="s">
        <v>284</v>
      </c>
      <c r="D217" s="132"/>
      <c r="E217" s="132">
        <v>1</v>
      </c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>
        <f t="shared" si="4"/>
        <v>1</v>
      </c>
    </row>
    <row r="218" spans="1:17" x14ac:dyDescent="0.25">
      <c r="A218" s="132" t="s">
        <v>234</v>
      </c>
      <c r="B218" s="132" t="s">
        <v>680</v>
      </c>
      <c r="C218" s="132" t="s">
        <v>681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>
        <v>1</v>
      </c>
      <c r="Q218" s="132">
        <f t="shared" si="4"/>
        <v>1</v>
      </c>
    </row>
    <row r="219" spans="1:17" x14ac:dyDescent="0.25">
      <c r="A219" s="132" t="s">
        <v>234</v>
      </c>
      <c r="B219" s="132" t="s">
        <v>240</v>
      </c>
      <c r="C219" s="132" t="s">
        <v>585</v>
      </c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>
        <v>1</v>
      </c>
      <c r="Q219" s="132">
        <f t="shared" si="4"/>
        <v>1</v>
      </c>
    </row>
    <row r="220" spans="1:17" x14ac:dyDescent="0.25">
      <c r="A220" s="132" t="s">
        <v>234</v>
      </c>
      <c r="B220" s="132" t="s">
        <v>682</v>
      </c>
      <c r="C220" s="132" t="s">
        <v>683</v>
      </c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>
        <v>1</v>
      </c>
      <c r="Q220" s="132">
        <f t="shared" ref="Q220:Q251" si="5">SUM(D220:P220)</f>
        <v>1</v>
      </c>
    </row>
    <row r="221" spans="1:17" x14ac:dyDescent="0.25">
      <c r="A221" s="132" t="s">
        <v>234</v>
      </c>
      <c r="B221" s="132" t="s">
        <v>583</v>
      </c>
      <c r="C221" s="132" t="s">
        <v>584</v>
      </c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>
        <v>1</v>
      </c>
      <c r="Q221" s="132">
        <f t="shared" si="5"/>
        <v>1</v>
      </c>
    </row>
    <row r="222" spans="1:17" x14ac:dyDescent="0.25">
      <c r="A222" s="132" t="s">
        <v>234</v>
      </c>
      <c r="B222" s="132" t="s">
        <v>263</v>
      </c>
      <c r="C222" s="132" t="s">
        <v>364</v>
      </c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>
        <v>1</v>
      </c>
      <c r="Q222" s="132">
        <f t="shared" si="5"/>
        <v>1</v>
      </c>
    </row>
    <row r="223" spans="1:17" x14ac:dyDescent="0.25">
      <c r="A223" s="132" t="s">
        <v>234</v>
      </c>
      <c r="B223" s="132" t="s">
        <v>283</v>
      </c>
      <c r="C223" s="132" t="s">
        <v>412</v>
      </c>
      <c r="D223" s="132"/>
      <c r="E223" s="132"/>
      <c r="F223" s="132"/>
      <c r="G223" s="132">
        <v>1</v>
      </c>
      <c r="H223" s="132"/>
      <c r="I223" s="132"/>
      <c r="J223" s="132"/>
      <c r="K223" s="132"/>
      <c r="L223" s="132"/>
      <c r="M223" s="132"/>
      <c r="N223" s="132"/>
      <c r="O223" s="132"/>
      <c r="P223" s="132"/>
      <c r="Q223" s="132">
        <f t="shared" si="5"/>
        <v>1</v>
      </c>
    </row>
    <row r="224" spans="1:17" x14ac:dyDescent="0.25">
      <c r="A224" s="132" t="s">
        <v>234</v>
      </c>
      <c r="B224" s="132" t="s">
        <v>253</v>
      </c>
      <c r="C224" s="132" t="s">
        <v>543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>
        <v>1</v>
      </c>
      <c r="Q224" s="132">
        <f t="shared" si="5"/>
        <v>1</v>
      </c>
    </row>
    <row r="225" spans="1:17" x14ac:dyDescent="0.25">
      <c r="A225" s="132" t="s">
        <v>234</v>
      </c>
      <c r="B225" s="132" t="s">
        <v>580</v>
      </c>
      <c r="C225" s="132" t="s">
        <v>581</v>
      </c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>
        <v>1</v>
      </c>
      <c r="Q225" s="132">
        <f t="shared" si="5"/>
        <v>1</v>
      </c>
    </row>
    <row r="226" spans="1:17" x14ac:dyDescent="0.25">
      <c r="A226" s="132" t="s">
        <v>234</v>
      </c>
      <c r="B226" s="132" t="s">
        <v>271</v>
      </c>
      <c r="C226" s="132" t="s">
        <v>241</v>
      </c>
      <c r="D226" s="132"/>
      <c r="E226" s="132"/>
      <c r="F226" s="132"/>
      <c r="G226" s="132"/>
      <c r="H226" s="132"/>
      <c r="I226" s="132">
        <v>1</v>
      </c>
      <c r="J226" s="132"/>
      <c r="K226" s="132"/>
      <c r="L226" s="132"/>
      <c r="M226" s="132"/>
      <c r="N226" s="132"/>
      <c r="O226" s="132"/>
      <c r="P226" s="132"/>
      <c r="Q226" s="132">
        <f t="shared" si="5"/>
        <v>1</v>
      </c>
    </row>
    <row r="227" spans="1:17" x14ac:dyDescent="0.25">
      <c r="A227" s="132" t="s">
        <v>234</v>
      </c>
      <c r="B227" s="132" t="s">
        <v>221</v>
      </c>
      <c r="C227" s="132" t="s">
        <v>289</v>
      </c>
      <c r="D227" s="132"/>
      <c r="E227" s="132"/>
      <c r="F227" s="132"/>
      <c r="G227" s="132"/>
      <c r="H227" s="132"/>
      <c r="I227" s="132"/>
      <c r="J227" s="132"/>
      <c r="K227" s="132"/>
      <c r="L227" s="132">
        <v>1</v>
      </c>
      <c r="M227" s="132"/>
      <c r="N227" s="132"/>
      <c r="O227" s="132"/>
      <c r="P227" s="132"/>
      <c r="Q227" s="132">
        <f t="shared" si="5"/>
        <v>1</v>
      </c>
    </row>
    <row r="228" spans="1:17" x14ac:dyDescent="0.25">
      <c r="A228" s="132" t="s">
        <v>234</v>
      </c>
      <c r="B228" s="132" t="s">
        <v>230</v>
      </c>
      <c r="C228" s="132" t="s">
        <v>355</v>
      </c>
      <c r="D228" s="132"/>
      <c r="E228" s="132">
        <v>1</v>
      </c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>
        <f t="shared" si="5"/>
        <v>1</v>
      </c>
    </row>
    <row r="229" spans="1:17" x14ac:dyDescent="0.25">
      <c r="A229" s="132" t="s">
        <v>234</v>
      </c>
      <c r="B229" s="132" t="s">
        <v>461</v>
      </c>
      <c r="C229" s="132" t="s">
        <v>462</v>
      </c>
      <c r="D229" s="132"/>
      <c r="E229" s="132"/>
      <c r="F229" s="132"/>
      <c r="G229" s="132"/>
      <c r="H229" s="132"/>
      <c r="I229" s="132"/>
      <c r="J229" s="132"/>
      <c r="K229" s="132">
        <v>1</v>
      </c>
      <c r="L229" s="132"/>
      <c r="M229" s="132"/>
      <c r="N229" s="132"/>
      <c r="O229" s="132"/>
      <c r="P229" s="132"/>
      <c r="Q229" s="132">
        <f t="shared" si="5"/>
        <v>1</v>
      </c>
    </row>
    <row r="230" spans="1:17" x14ac:dyDescent="0.25">
      <c r="A230" s="132" t="s">
        <v>234</v>
      </c>
      <c r="B230" s="132" t="s">
        <v>514</v>
      </c>
      <c r="C230" s="132" t="s">
        <v>515</v>
      </c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>
        <v>1</v>
      </c>
      <c r="Q230" s="132">
        <f t="shared" si="5"/>
        <v>1</v>
      </c>
    </row>
    <row r="231" spans="1:17" x14ac:dyDescent="0.25">
      <c r="A231" s="132" t="s">
        <v>234</v>
      </c>
      <c r="B231" s="132" t="s">
        <v>628</v>
      </c>
      <c r="C231" s="132" t="s">
        <v>665</v>
      </c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>
        <v>1</v>
      </c>
      <c r="Q231" s="132">
        <f t="shared" si="5"/>
        <v>1</v>
      </c>
    </row>
    <row r="232" spans="1:17" x14ac:dyDescent="0.25">
      <c r="A232" s="132" t="s">
        <v>234</v>
      </c>
      <c r="B232" s="132" t="s">
        <v>586</v>
      </c>
      <c r="C232" s="132" t="s">
        <v>587</v>
      </c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>
        <v>1</v>
      </c>
      <c r="Q232" s="132">
        <f t="shared" si="5"/>
        <v>1</v>
      </c>
    </row>
    <row r="233" spans="1:17" x14ac:dyDescent="0.25">
      <c r="A233" s="132" t="s">
        <v>234</v>
      </c>
      <c r="B233" s="132" t="s">
        <v>366</v>
      </c>
      <c r="C233" s="132" t="s">
        <v>367</v>
      </c>
      <c r="D233" s="132"/>
      <c r="E233" s="132">
        <v>1</v>
      </c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>
        <f t="shared" si="5"/>
        <v>1</v>
      </c>
    </row>
    <row r="234" spans="1:17" x14ac:dyDescent="0.25">
      <c r="A234" s="132" t="s">
        <v>234</v>
      </c>
      <c r="B234" s="132" t="s">
        <v>590</v>
      </c>
      <c r="C234" s="132" t="s">
        <v>500</v>
      </c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>
        <v>1</v>
      </c>
      <c r="Q234" s="132">
        <f t="shared" si="5"/>
        <v>1</v>
      </c>
    </row>
    <row r="235" spans="1:17" x14ac:dyDescent="0.25">
      <c r="A235" s="132" t="s">
        <v>234</v>
      </c>
      <c r="B235" s="132" t="s">
        <v>254</v>
      </c>
      <c r="C235" s="132" t="s">
        <v>343</v>
      </c>
      <c r="D235" s="132">
        <v>1</v>
      </c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>
        <f t="shared" si="5"/>
        <v>1</v>
      </c>
    </row>
    <row r="236" spans="1:17" x14ac:dyDescent="0.25">
      <c r="A236" s="132" t="s">
        <v>234</v>
      </c>
      <c r="B236" s="132" t="s">
        <v>591</v>
      </c>
      <c r="C236" s="132" t="s">
        <v>592</v>
      </c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>
        <v>1</v>
      </c>
      <c r="Q236" s="132">
        <f t="shared" si="5"/>
        <v>1</v>
      </c>
    </row>
    <row r="237" spans="1:17" x14ac:dyDescent="0.25">
      <c r="A237" s="132" t="s">
        <v>234</v>
      </c>
      <c r="B237" s="132" t="s">
        <v>678</v>
      </c>
      <c r="C237" s="132" t="s">
        <v>592</v>
      </c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>
        <v>1</v>
      </c>
      <c r="Q237" s="132">
        <f t="shared" si="5"/>
        <v>1</v>
      </c>
    </row>
    <row r="238" spans="1:17" x14ac:dyDescent="0.25">
      <c r="A238" s="132" t="s">
        <v>234</v>
      </c>
      <c r="B238" s="132" t="s">
        <v>533</v>
      </c>
      <c r="C238" s="132" t="s">
        <v>582</v>
      </c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>
        <v>1</v>
      </c>
      <c r="Q238" s="132">
        <f t="shared" si="5"/>
        <v>1</v>
      </c>
    </row>
    <row r="239" spans="1:17" x14ac:dyDescent="0.25">
      <c r="A239" s="132" t="s">
        <v>234</v>
      </c>
      <c r="B239" s="132" t="s">
        <v>231</v>
      </c>
      <c r="C239" s="132" t="s">
        <v>467</v>
      </c>
      <c r="D239" s="132"/>
      <c r="E239" s="132"/>
      <c r="F239" s="132"/>
      <c r="G239" s="132"/>
      <c r="H239" s="132"/>
      <c r="I239" s="132"/>
      <c r="J239" s="132"/>
      <c r="K239" s="132"/>
      <c r="L239" s="132">
        <v>1</v>
      </c>
      <c r="M239" s="132"/>
      <c r="N239" s="132"/>
      <c r="O239" s="132"/>
      <c r="P239" s="132"/>
      <c r="Q239" s="132">
        <f t="shared" si="5"/>
        <v>1</v>
      </c>
    </row>
    <row r="240" spans="1:17" x14ac:dyDescent="0.25">
      <c r="A240" s="132" t="s">
        <v>234</v>
      </c>
      <c r="B240" s="132" t="s">
        <v>344</v>
      </c>
      <c r="C240" s="132" t="s">
        <v>341</v>
      </c>
      <c r="D240" s="132">
        <v>1</v>
      </c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>
        <f t="shared" si="5"/>
        <v>1</v>
      </c>
    </row>
    <row r="241" spans="1:17" x14ac:dyDescent="0.25">
      <c r="A241" s="132" t="s">
        <v>234</v>
      </c>
      <c r="B241" s="132" t="s">
        <v>254</v>
      </c>
      <c r="C241" s="132" t="s">
        <v>304</v>
      </c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>
        <v>1</v>
      </c>
      <c r="Q241" s="132">
        <f t="shared" si="5"/>
        <v>1</v>
      </c>
    </row>
    <row r="242" spans="1:17" x14ac:dyDescent="0.25">
      <c r="A242" s="132" t="s">
        <v>234</v>
      </c>
      <c r="B242" s="132" t="s">
        <v>487</v>
      </c>
      <c r="C242" s="132" t="s">
        <v>488</v>
      </c>
      <c r="D242" s="132"/>
      <c r="E242" s="132"/>
      <c r="F242" s="132"/>
      <c r="G242" s="132"/>
      <c r="H242" s="132"/>
      <c r="I242" s="132"/>
      <c r="J242" s="132"/>
      <c r="K242" s="132"/>
      <c r="L242" s="132">
        <v>1</v>
      </c>
      <c r="M242" s="132"/>
      <c r="N242" s="132"/>
      <c r="O242" s="132"/>
      <c r="P242" s="132"/>
      <c r="Q242" s="132">
        <f t="shared" si="5"/>
        <v>1</v>
      </c>
    </row>
    <row r="243" spans="1:17" x14ac:dyDescent="0.25">
      <c r="A243" s="132" t="s">
        <v>234</v>
      </c>
      <c r="B243" s="132" t="s">
        <v>480</v>
      </c>
      <c r="C243" s="132" t="s">
        <v>481</v>
      </c>
      <c r="D243" s="132"/>
      <c r="E243" s="132"/>
      <c r="F243" s="132"/>
      <c r="G243" s="132"/>
      <c r="H243" s="132"/>
      <c r="I243" s="132"/>
      <c r="J243" s="132"/>
      <c r="K243" s="132"/>
      <c r="L243" s="132">
        <v>1</v>
      </c>
      <c r="M243" s="132"/>
      <c r="N243" s="132"/>
      <c r="O243" s="132"/>
      <c r="P243" s="132"/>
      <c r="Q243" s="132">
        <f t="shared" si="5"/>
        <v>1</v>
      </c>
    </row>
    <row r="244" spans="1:17" x14ac:dyDescent="0.25">
      <c r="A244" s="132" t="s">
        <v>234</v>
      </c>
      <c r="B244" s="132" t="s">
        <v>331</v>
      </c>
      <c r="C244" s="132" t="s">
        <v>330</v>
      </c>
      <c r="D244" s="132">
        <v>1</v>
      </c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>
        <f t="shared" si="5"/>
        <v>1</v>
      </c>
    </row>
    <row r="245" spans="1:17" x14ac:dyDescent="0.25">
      <c r="A245" s="132" t="s">
        <v>234</v>
      </c>
      <c r="B245" s="132" t="s">
        <v>349</v>
      </c>
      <c r="C245" s="132" t="s">
        <v>305</v>
      </c>
      <c r="D245" s="132"/>
      <c r="E245" s="132"/>
      <c r="F245" s="132"/>
      <c r="G245" s="132"/>
      <c r="H245" s="132"/>
      <c r="I245" s="132"/>
      <c r="J245" s="132"/>
      <c r="K245" s="132">
        <v>1</v>
      </c>
      <c r="L245" s="132"/>
      <c r="M245" s="132"/>
      <c r="N245" s="132"/>
      <c r="O245" s="132"/>
      <c r="P245" s="132"/>
      <c r="Q245" s="132">
        <f t="shared" si="5"/>
        <v>1</v>
      </c>
    </row>
    <row r="246" spans="1:17" x14ac:dyDescent="0.25">
      <c r="A246" s="132" t="s">
        <v>234</v>
      </c>
      <c r="B246" s="132" t="s">
        <v>399</v>
      </c>
      <c r="C246" s="132" t="s">
        <v>400</v>
      </c>
      <c r="D246" s="132"/>
      <c r="E246" s="132"/>
      <c r="F246" s="132">
        <v>1</v>
      </c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>
        <f t="shared" si="5"/>
        <v>1</v>
      </c>
    </row>
    <row r="247" spans="1:17" x14ac:dyDescent="0.25">
      <c r="A247" s="132" t="s">
        <v>234</v>
      </c>
      <c r="B247" s="132" t="s">
        <v>597</v>
      </c>
      <c r="C247" s="132" t="s">
        <v>598</v>
      </c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>
        <v>1</v>
      </c>
      <c r="Q247" s="132">
        <f t="shared" si="5"/>
        <v>1</v>
      </c>
    </row>
    <row r="248" spans="1:17" x14ac:dyDescent="0.25">
      <c r="A248" s="132" t="s">
        <v>234</v>
      </c>
      <c r="B248" s="132" t="s">
        <v>439</v>
      </c>
      <c r="C248" s="132" t="s">
        <v>440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>
        <v>1</v>
      </c>
      <c r="Q248" s="132">
        <f t="shared" si="5"/>
        <v>1</v>
      </c>
    </row>
    <row r="249" spans="1:17" x14ac:dyDescent="0.25">
      <c r="A249" s="132" t="s">
        <v>234</v>
      </c>
      <c r="B249" s="132" t="s">
        <v>222</v>
      </c>
      <c r="C249" s="132" t="s">
        <v>505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>
        <v>1</v>
      </c>
      <c r="P249" s="132"/>
      <c r="Q249" s="132">
        <f t="shared" si="5"/>
        <v>1</v>
      </c>
    </row>
    <row r="250" spans="1:17" x14ac:dyDescent="0.25">
      <c r="A250" s="132" t="s">
        <v>234</v>
      </c>
      <c r="B250" s="132" t="s">
        <v>221</v>
      </c>
      <c r="C250" s="132" t="s">
        <v>380</v>
      </c>
      <c r="D250" s="132"/>
      <c r="E250" s="132">
        <v>1</v>
      </c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>
        <f t="shared" si="5"/>
        <v>1</v>
      </c>
    </row>
    <row r="251" spans="1:17" x14ac:dyDescent="0.25">
      <c r="A251" s="132" t="s">
        <v>234</v>
      </c>
      <c r="B251" s="132" t="s">
        <v>271</v>
      </c>
      <c r="C251" s="132" t="s">
        <v>460</v>
      </c>
      <c r="D251" s="132"/>
      <c r="E251" s="132"/>
      <c r="F251" s="132"/>
      <c r="G251" s="132"/>
      <c r="H251" s="132"/>
      <c r="I251" s="132"/>
      <c r="J251" s="132"/>
      <c r="K251" s="132">
        <v>1</v>
      </c>
      <c r="L251" s="132"/>
      <c r="M251" s="132"/>
      <c r="N251" s="132"/>
      <c r="O251" s="132"/>
      <c r="P251" s="132"/>
      <c r="Q251" s="132">
        <f t="shared" si="5"/>
        <v>1</v>
      </c>
    </row>
    <row r="252" spans="1:17" x14ac:dyDescent="0.25">
      <c r="A252" s="132" t="s">
        <v>234</v>
      </c>
      <c r="B252" s="132" t="s">
        <v>261</v>
      </c>
      <c r="C252" s="132" t="s">
        <v>637</v>
      </c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>
        <v>1</v>
      </c>
      <c r="Q252" s="132">
        <f t="shared" ref="Q252:Q283" si="6">SUM(D252:P252)</f>
        <v>1</v>
      </c>
    </row>
    <row r="253" spans="1:17" x14ac:dyDescent="0.25">
      <c r="A253" s="132" t="s">
        <v>234</v>
      </c>
      <c r="B253" s="132" t="s">
        <v>236</v>
      </c>
      <c r="C253" s="132" t="s">
        <v>465</v>
      </c>
      <c r="D253" s="132"/>
      <c r="E253" s="132"/>
      <c r="F253" s="132"/>
      <c r="G253" s="132"/>
      <c r="H253" s="132"/>
      <c r="I253" s="132"/>
      <c r="J253" s="132"/>
      <c r="K253" s="132">
        <v>1</v>
      </c>
      <c r="L253" s="132"/>
      <c r="M253" s="132"/>
      <c r="N253" s="132"/>
      <c r="O253" s="132"/>
      <c r="P253" s="132"/>
      <c r="Q253" s="132">
        <f t="shared" si="6"/>
        <v>1</v>
      </c>
    </row>
    <row r="254" spans="1:17" x14ac:dyDescent="0.25">
      <c r="A254" s="132" t="s">
        <v>234</v>
      </c>
      <c r="B254" s="132" t="s">
        <v>248</v>
      </c>
      <c r="C254" s="132" t="s">
        <v>685</v>
      </c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>
        <v>1</v>
      </c>
      <c r="Q254" s="132">
        <f t="shared" si="6"/>
        <v>1</v>
      </c>
    </row>
    <row r="255" spans="1:17" x14ac:dyDescent="0.25">
      <c r="A255" s="132" t="s">
        <v>234</v>
      </c>
      <c r="B255" s="132" t="s">
        <v>588</v>
      </c>
      <c r="C255" s="132" t="s">
        <v>250</v>
      </c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>
        <v>1</v>
      </c>
      <c r="Q255" s="132">
        <f t="shared" si="6"/>
        <v>1</v>
      </c>
    </row>
    <row r="256" spans="1:17" x14ac:dyDescent="0.25">
      <c r="A256" s="132" t="s">
        <v>234</v>
      </c>
      <c r="B256" s="132" t="s">
        <v>235</v>
      </c>
      <c r="C256" s="132" t="s">
        <v>579</v>
      </c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>
        <v>1</v>
      </c>
      <c r="Q256" s="132">
        <f t="shared" si="6"/>
        <v>1</v>
      </c>
    </row>
    <row r="257" spans="1:18" x14ac:dyDescent="0.25">
      <c r="A257" s="132" t="s">
        <v>234</v>
      </c>
      <c r="B257" s="132" t="s">
        <v>226</v>
      </c>
      <c r="C257" s="132" t="s">
        <v>486</v>
      </c>
      <c r="D257" s="132"/>
      <c r="E257" s="132"/>
      <c r="F257" s="132"/>
      <c r="G257" s="132"/>
      <c r="H257" s="132"/>
      <c r="I257" s="132"/>
      <c r="J257" s="132"/>
      <c r="K257" s="132"/>
      <c r="L257" s="132">
        <v>1</v>
      </c>
      <c r="M257" s="132"/>
      <c r="N257" s="132"/>
      <c r="O257" s="132"/>
      <c r="P257" s="132"/>
      <c r="Q257" s="132">
        <f t="shared" si="6"/>
        <v>1</v>
      </c>
    </row>
    <row r="258" spans="1:18" x14ac:dyDescent="0.25">
      <c r="A258" s="132" t="s">
        <v>234</v>
      </c>
      <c r="B258" s="132" t="s">
        <v>253</v>
      </c>
      <c r="C258" s="132" t="s">
        <v>252</v>
      </c>
      <c r="D258" s="132"/>
      <c r="E258" s="132"/>
      <c r="F258" s="132"/>
      <c r="G258" s="132"/>
      <c r="H258" s="132"/>
      <c r="I258" s="132"/>
      <c r="J258" s="132"/>
      <c r="K258" s="132"/>
      <c r="L258" s="132">
        <v>1</v>
      </c>
      <c r="M258" s="132"/>
      <c r="N258" s="132"/>
      <c r="O258" s="132"/>
      <c r="P258" s="132"/>
      <c r="Q258" s="132">
        <f t="shared" si="6"/>
        <v>1</v>
      </c>
    </row>
    <row r="259" spans="1:18" x14ac:dyDescent="0.25">
      <c r="A259" s="132" t="s">
        <v>234</v>
      </c>
      <c r="B259" s="132" t="s">
        <v>534</v>
      </c>
      <c r="C259" s="132" t="s">
        <v>535</v>
      </c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>
        <v>1</v>
      </c>
      <c r="Q259" s="132">
        <f t="shared" si="6"/>
        <v>1</v>
      </c>
    </row>
    <row r="260" spans="1:18" x14ac:dyDescent="0.25">
      <c r="A260" s="132" t="s">
        <v>234</v>
      </c>
      <c r="B260" s="132" t="s">
        <v>262</v>
      </c>
      <c r="C260" s="132" t="s">
        <v>255</v>
      </c>
      <c r="D260" s="132"/>
      <c r="E260" s="132"/>
      <c r="F260" s="132">
        <v>1</v>
      </c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>
        <f t="shared" si="6"/>
        <v>1</v>
      </c>
    </row>
    <row r="261" spans="1:18" x14ac:dyDescent="0.25">
      <c r="A261" s="132" t="s">
        <v>234</v>
      </c>
      <c r="B261" s="132" t="s">
        <v>431</v>
      </c>
      <c r="C261" s="132" t="s">
        <v>302</v>
      </c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>
        <v>1</v>
      </c>
      <c r="Q261" s="132">
        <f t="shared" si="6"/>
        <v>1</v>
      </c>
    </row>
    <row r="262" spans="1:18" x14ac:dyDescent="0.25">
      <c r="A262" s="132" t="s">
        <v>234</v>
      </c>
      <c r="B262" s="132" t="s">
        <v>239</v>
      </c>
      <c r="C262" s="132" t="s">
        <v>327</v>
      </c>
      <c r="D262" s="132"/>
      <c r="E262" s="132"/>
      <c r="F262" s="132"/>
      <c r="G262" s="132"/>
      <c r="H262" s="132"/>
      <c r="I262" s="132"/>
      <c r="J262" s="132"/>
      <c r="K262" s="132"/>
      <c r="L262" s="132"/>
      <c r="M262" s="132">
        <v>1</v>
      </c>
      <c r="N262" s="132"/>
      <c r="O262" s="132"/>
      <c r="P262" s="132"/>
      <c r="Q262" s="132">
        <f t="shared" si="6"/>
        <v>1</v>
      </c>
    </row>
    <row r="263" spans="1:18" x14ac:dyDescent="0.25">
      <c r="A263" s="132" t="s">
        <v>234</v>
      </c>
      <c r="B263" s="132" t="s">
        <v>442</v>
      </c>
      <c r="C263" s="132" t="s">
        <v>227</v>
      </c>
      <c r="D263" s="132"/>
      <c r="E263" s="132"/>
      <c r="F263" s="132"/>
      <c r="G263" s="132"/>
      <c r="H263" s="132"/>
      <c r="I263" s="132"/>
      <c r="J263" s="132">
        <v>1</v>
      </c>
      <c r="K263" s="132"/>
      <c r="L263" s="132"/>
      <c r="M263" s="132"/>
      <c r="N263" s="132"/>
      <c r="O263" s="132"/>
      <c r="P263" s="132"/>
      <c r="Q263" s="132">
        <f t="shared" si="6"/>
        <v>1</v>
      </c>
    </row>
    <row r="264" spans="1:18" x14ac:dyDescent="0.25">
      <c r="A264" s="132" t="s">
        <v>234</v>
      </c>
      <c r="B264" s="132" t="s">
        <v>248</v>
      </c>
      <c r="C264" s="132" t="s">
        <v>297</v>
      </c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>
        <v>1</v>
      </c>
      <c r="Q264" s="132">
        <f t="shared" si="6"/>
        <v>1</v>
      </c>
    </row>
    <row r="265" spans="1:18" x14ac:dyDescent="0.25">
      <c r="A265" s="132" t="s">
        <v>234</v>
      </c>
      <c r="B265" s="132" t="s">
        <v>244</v>
      </c>
      <c r="C265" s="132" t="s">
        <v>679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>
        <v>1</v>
      </c>
      <c r="Q265" s="132">
        <f t="shared" si="6"/>
        <v>1</v>
      </c>
    </row>
    <row r="266" spans="1:18" x14ac:dyDescent="0.25">
      <c r="A266" s="132" t="s">
        <v>234</v>
      </c>
      <c r="B266" s="132" t="s">
        <v>542</v>
      </c>
      <c r="C266" s="132" t="s">
        <v>589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>
        <v>1</v>
      </c>
      <c r="Q266" s="132">
        <f t="shared" si="6"/>
        <v>1</v>
      </c>
    </row>
    <row r="267" spans="1:18" x14ac:dyDescent="0.25">
      <c r="A267" s="132" t="s">
        <v>234</v>
      </c>
      <c r="B267" s="132" t="s">
        <v>390</v>
      </c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>
        <v>1</v>
      </c>
      <c r="N267" s="132"/>
      <c r="O267" s="132"/>
      <c r="P267" s="132"/>
      <c r="Q267" s="132">
        <f t="shared" si="6"/>
        <v>1</v>
      </c>
    </row>
    <row r="268" spans="1:18" x14ac:dyDescent="0.25">
      <c r="A268" s="132" t="s">
        <v>338</v>
      </c>
      <c r="B268" s="132" t="s">
        <v>219</v>
      </c>
      <c r="C268" s="132"/>
      <c r="D268" s="132"/>
      <c r="E268" s="132"/>
      <c r="F268" s="132"/>
      <c r="G268" s="132"/>
      <c r="H268" s="132"/>
      <c r="I268" s="132"/>
      <c r="J268" s="132">
        <v>2</v>
      </c>
      <c r="K268" s="132"/>
      <c r="L268" s="132"/>
      <c r="M268" s="132"/>
      <c r="N268" s="132">
        <v>1</v>
      </c>
      <c r="O268" s="132"/>
      <c r="P268" s="132">
        <f>1+1+1</f>
        <v>3</v>
      </c>
      <c r="Q268" s="132">
        <f t="shared" si="6"/>
        <v>6</v>
      </c>
    </row>
    <row r="269" spans="1:18" x14ac:dyDescent="0.25">
      <c r="A269" s="132" t="s">
        <v>338</v>
      </c>
      <c r="B269" s="132" t="s">
        <v>501</v>
      </c>
      <c r="C269" s="132" t="s">
        <v>273</v>
      </c>
      <c r="D269" s="132"/>
      <c r="E269" s="132"/>
      <c r="F269" s="132"/>
      <c r="G269" s="132"/>
      <c r="H269" s="132"/>
      <c r="I269" s="132"/>
      <c r="J269" s="132"/>
      <c r="K269" s="132"/>
      <c r="L269" s="132"/>
      <c r="M269" s="132">
        <v>2</v>
      </c>
      <c r="N269" s="132"/>
      <c r="O269" s="132"/>
      <c r="P269" s="132">
        <v>3</v>
      </c>
      <c r="Q269" s="132">
        <f t="shared" si="6"/>
        <v>5</v>
      </c>
      <c r="R269" t="s">
        <v>697</v>
      </c>
    </row>
    <row r="270" spans="1:18" x14ac:dyDescent="0.25">
      <c r="A270" s="132" t="s">
        <v>338</v>
      </c>
      <c r="B270" s="132" t="s">
        <v>268</v>
      </c>
      <c r="C270" s="132" t="s">
        <v>276</v>
      </c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>
        <f>1+2+1</f>
        <v>4</v>
      </c>
      <c r="Q270" s="132">
        <f t="shared" si="6"/>
        <v>4</v>
      </c>
    </row>
    <row r="271" spans="1:18" x14ac:dyDescent="0.25">
      <c r="A271" s="132" t="s">
        <v>338</v>
      </c>
      <c r="B271" s="132" t="s">
        <v>413</v>
      </c>
      <c r="C271" s="132" t="s">
        <v>414</v>
      </c>
      <c r="D271" s="132"/>
      <c r="E271" s="132"/>
      <c r="F271" s="132"/>
      <c r="G271" s="132">
        <v>2</v>
      </c>
      <c r="H271" s="132"/>
      <c r="I271" s="132"/>
      <c r="J271" s="132"/>
      <c r="K271" s="132"/>
      <c r="L271" s="132"/>
      <c r="M271" s="132"/>
      <c r="N271" s="132"/>
      <c r="O271" s="132"/>
      <c r="P271" s="132">
        <v>1</v>
      </c>
      <c r="Q271" s="132">
        <f t="shared" si="6"/>
        <v>3</v>
      </c>
    </row>
    <row r="272" spans="1:18" x14ac:dyDescent="0.25">
      <c r="A272" s="132" t="s">
        <v>338</v>
      </c>
      <c r="B272" s="132" t="s">
        <v>271</v>
      </c>
      <c r="C272" s="132" t="s">
        <v>270</v>
      </c>
      <c r="D272" s="132"/>
      <c r="E272" s="132">
        <v>1</v>
      </c>
      <c r="F272" s="132"/>
      <c r="G272" s="132"/>
      <c r="H272" s="132"/>
      <c r="I272" s="132"/>
      <c r="J272" s="132">
        <v>1</v>
      </c>
      <c r="K272" s="132"/>
      <c r="L272" s="132"/>
      <c r="M272" s="132"/>
      <c r="N272" s="132"/>
      <c r="O272" s="132"/>
      <c r="P272" s="132"/>
      <c r="Q272" s="132">
        <f t="shared" si="6"/>
        <v>2</v>
      </c>
    </row>
    <row r="273" spans="1:17" x14ac:dyDescent="0.25">
      <c r="A273" s="132" t="s">
        <v>338</v>
      </c>
      <c r="B273" s="132" t="s">
        <v>516</v>
      </c>
      <c r="C273" s="132" t="s">
        <v>517</v>
      </c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>
        <v>2</v>
      </c>
      <c r="P273" s="132"/>
      <c r="Q273" s="132">
        <f t="shared" si="6"/>
        <v>2</v>
      </c>
    </row>
    <row r="274" spans="1:17" x14ac:dyDescent="0.25">
      <c r="A274" s="132" t="s">
        <v>338</v>
      </c>
      <c r="B274" s="132" t="s">
        <v>604</v>
      </c>
      <c r="C274" s="132" t="s">
        <v>605</v>
      </c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>
        <v>2</v>
      </c>
      <c r="Q274" s="132">
        <f t="shared" si="6"/>
        <v>2</v>
      </c>
    </row>
    <row r="275" spans="1:17" x14ac:dyDescent="0.25">
      <c r="A275" s="132" t="s">
        <v>338</v>
      </c>
      <c r="B275" s="132" t="s">
        <v>306</v>
      </c>
      <c r="C275" s="132" t="s">
        <v>416</v>
      </c>
      <c r="D275" s="132"/>
      <c r="E275" s="132"/>
      <c r="F275" s="132"/>
      <c r="G275" s="132"/>
      <c r="H275" s="132">
        <v>1</v>
      </c>
      <c r="I275" s="132"/>
      <c r="J275" s="132"/>
      <c r="K275" s="132"/>
      <c r="L275" s="132"/>
      <c r="M275" s="132"/>
      <c r="N275" s="132"/>
      <c r="O275" s="132"/>
      <c r="P275" s="132">
        <v>1</v>
      </c>
      <c r="Q275" s="132">
        <f t="shared" si="6"/>
        <v>2</v>
      </c>
    </row>
    <row r="276" spans="1:17" x14ac:dyDescent="0.25">
      <c r="A276" s="132" t="s">
        <v>338</v>
      </c>
      <c r="B276" s="132" t="s">
        <v>275</v>
      </c>
      <c r="C276" s="132" t="s">
        <v>603</v>
      </c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>
        <v>2</v>
      </c>
      <c r="Q276" s="132">
        <f t="shared" si="6"/>
        <v>2</v>
      </c>
    </row>
    <row r="277" spans="1:17" x14ac:dyDescent="0.25">
      <c r="A277" s="132" t="s">
        <v>338</v>
      </c>
      <c r="B277" s="132" t="s">
        <v>484</v>
      </c>
      <c r="C277" s="132" t="s">
        <v>581</v>
      </c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>
        <f>1+1</f>
        <v>2</v>
      </c>
      <c r="Q277" s="132">
        <f t="shared" si="6"/>
        <v>2</v>
      </c>
    </row>
    <row r="278" spans="1:17" x14ac:dyDescent="0.25">
      <c r="A278" s="132" t="s">
        <v>338</v>
      </c>
      <c r="B278" s="132" t="s">
        <v>275</v>
      </c>
      <c r="C278" s="132" t="s">
        <v>572</v>
      </c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>
        <v>2</v>
      </c>
      <c r="Q278" s="132">
        <f t="shared" si="6"/>
        <v>2</v>
      </c>
    </row>
    <row r="279" spans="1:17" x14ac:dyDescent="0.25">
      <c r="A279" s="132" t="s">
        <v>338</v>
      </c>
      <c r="B279" s="132" t="s">
        <v>342</v>
      </c>
      <c r="C279" s="132" t="s">
        <v>341</v>
      </c>
      <c r="D279" s="132">
        <v>1</v>
      </c>
      <c r="E279" s="132">
        <v>1</v>
      </c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>
        <f t="shared" si="6"/>
        <v>2</v>
      </c>
    </row>
    <row r="280" spans="1:17" x14ac:dyDescent="0.25">
      <c r="A280" s="132" t="s">
        <v>338</v>
      </c>
      <c r="B280" s="132" t="s">
        <v>235</v>
      </c>
      <c r="C280" s="132" t="s">
        <v>279</v>
      </c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>
        <f>1+1</f>
        <v>2</v>
      </c>
      <c r="Q280" s="132">
        <f t="shared" si="6"/>
        <v>2</v>
      </c>
    </row>
    <row r="281" spans="1:17" x14ac:dyDescent="0.25">
      <c r="A281" s="132" t="s">
        <v>338</v>
      </c>
      <c r="B281" s="132" t="s">
        <v>489</v>
      </c>
      <c r="C281" s="132" t="s">
        <v>490</v>
      </c>
      <c r="D281" s="132"/>
      <c r="E281" s="132"/>
      <c r="F281" s="132"/>
      <c r="G281" s="132"/>
      <c r="H281" s="132"/>
      <c r="I281" s="132"/>
      <c r="J281" s="132"/>
      <c r="K281" s="132"/>
      <c r="L281" s="132">
        <v>1</v>
      </c>
      <c r="M281" s="132"/>
      <c r="N281" s="132"/>
      <c r="O281" s="132"/>
      <c r="P281" s="132">
        <v>1</v>
      </c>
      <c r="Q281" s="132">
        <f t="shared" si="6"/>
        <v>2</v>
      </c>
    </row>
    <row r="282" spans="1:17" x14ac:dyDescent="0.25">
      <c r="A282" s="132" t="s">
        <v>338</v>
      </c>
      <c r="B282" s="132" t="s">
        <v>253</v>
      </c>
      <c r="C282" s="132" t="s">
        <v>252</v>
      </c>
      <c r="D282" s="132"/>
      <c r="E282" s="132"/>
      <c r="F282" s="132"/>
      <c r="G282" s="132"/>
      <c r="H282" s="132"/>
      <c r="I282" s="132"/>
      <c r="J282" s="132"/>
      <c r="K282" s="132">
        <v>1</v>
      </c>
      <c r="L282" s="132">
        <v>1</v>
      </c>
      <c r="M282" s="132"/>
      <c r="N282" s="132"/>
      <c r="O282" s="132"/>
      <c r="P282" s="132"/>
      <c r="Q282" s="132">
        <f t="shared" si="6"/>
        <v>2</v>
      </c>
    </row>
    <row r="283" spans="1:17" x14ac:dyDescent="0.25">
      <c r="A283" s="132" t="s">
        <v>338</v>
      </c>
      <c r="B283" s="132" t="s">
        <v>610</v>
      </c>
      <c r="C283" s="132" t="s">
        <v>611</v>
      </c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>
        <v>1</v>
      </c>
      <c r="Q283" s="132">
        <f t="shared" si="6"/>
        <v>1</v>
      </c>
    </row>
    <row r="284" spans="1:17" x14ac:dyDescent="0.25">
      <c r="A284" s="132" t="s">
        <v>338</v>
      </c>
      <c r="B284" s="132" t="s">
        <v>484</v>
      </c>
      <c r="C284" s="132" t="s">
        <v>485</v>
      </c>
      <c r="D284" s="132"/>
      <c r="E284" s="132"/>
      <c r="F284" s="132"/>
      <c r="G284" s="132"/>
      <c r="H284" s="132"/>
      <c r="I284" s="132"/>
      <c r="J284" s="132"/>
      <c r="K284" s="132"/>
      <c r="L284" s="132">
        <v>1</v>
      </c>
      <c r="M284" s="132"/>
      <c r="N284" s="132"/>
      <c r="O284" s="132"/>
      <c r="P284" s="132"/>
      <c r="Q284" s="132">
        <f t="shared" ref="Q284:Q315" si="7">SUM(D284:P284)</f>
        <v>1</v>
      </c>
    </row>
    <row r="285" spans="1:17" x14ac:dyDescent="0.25">
      <c r="A285" s="132" t="s">
        <v>338</v>
      </c>
      <c r="B285" s="132" t="s">
        <v>254</v>
      </c>
      <c r="C285" s="132" t="s">
        <v>398</v>
      </c>
      <c r="D285" s="132"/>
      <c r="E285" s="132"/>
      <c r="F285" s="132">
        <v>1</v>
      </c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>
        <f t="shared" si="7"/>
        <v>1</v>
      </c>
    </row>
    <row r="286" spans="1:17" x14ac:dyDescent="0.25">
      <c r="A286" s="132" t="s">
        <v>338</v>
      </c>
      <c r="B286" s="132" t="s">
        <v>258</v>
      </c>
      <c r="C286" s="132" t="s">
        <v>257</v>
      </c>
      <c r="D286" s="132"/>
      <c r="E286" s="132"/>
      <c r="F286" s="132"/>
      <c r="G286" s="132"/>
      <c r="H286" s="132"/>
      <c r="I286" s="132"/>
      <c r="J286" s="132">
        <v>1</v>
      </c>
      <c r="K286" s="132"/>
      <c r="L286" s="132"/>
      <c r="M286" s="132"/>
      <c r="N286" s="132"/>
      <c r="O286" s="132"/>
      <c r="P286" s="132"/>
      <c r="Q286" s="132">
        <f t="shared" si="7"/>
        <v>1</v>
      </c>
    </row>
    <row r="287" spans="1:17" x14ac:dyDescent="0.25">
      <c r="A287" s="132" t="s">
        <v>338</v>
      </c>
      <c r="B287" s="132" t="s">
        <v>236</v>
      </c>
      <c r="C287" s="132" t="s">
        <v>303</v>
      </c>
      <c r="D287" s="132">
        <v>1</v>
      </c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>
        <f t="shared" si="7"/>
        <v>1</v>
      </c>
    </row>
    <row r="288" spans="1:17" x14ac:dyDescent="0.25">
      <c r="A288" s="132" t="s">
        <v>338</v>
      </c>
      <c r="B288" s="132" t="s">
        <v>226</v>
      </c>
      <c r="C288" s="132" t="s">
        <v>602</v>
      </c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>
        <v>1</v>
      </c>
      <c r="Q288" s="132">
        <f t="shared" si="7"/>
        <v>1</v>
      </c>
    </row>
    <row r="289" spans="1:17" x14ac:dyDescent="0.25">
      <c r="A289" s="132" t="s">
        <v>338</v>
      </c>
      <c r="B289" s="132" t="s">
        <v>607</v>
      </c>
      <c r="C289" s="132" t="s">
        <v>608</v>
      </c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>
        <v>1</v>
      </c>
      <c r="Q289" s="132">
        <f t="shared" si="7"/>
        <v>1</v>
      </c>
    </row>
    <row r="290" spans="1:17" x14ac:dyDescent="0.25">
      <c r="A290" s="132" t="s">
        <v>338</v>
      </c>
      <c r="B290" s="132" t="s">
        <v>500</v>
      </c>
      <c r="C290" s="132" t="s">
        <v>328</v>
      </c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>
        <v>1</v>
      </c>
      <c r="Q290" s="132">
        <f t="shared" si="7"/>
        <v>1</v>
      </c>
    </row>
    <row r="291" spans="1:17" x14ac:dyDescent="0.25">
      <c r="A291" s="132" t="s">
        <v>338</v>
      </c>
      <c r="B291" s="132" t="s">
        <v>275</v>
      </c>
      <c r="C291" s="132" t="s">
        <v>585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>
        <v>1</v>
      </c>
      <c r="Q291" s="132">
        <f t="shared" si="7"/>
        <v>1</v>
      </c>
    </row>
    <row r="292" spans="1:17" x14ac:dyDescent="0.25">
      <c r="A292" s="132" t="s">
        <v>338</v>
      </c>
      <c r="B292" s="132" t="s">
        <v>263</v>
      </c>
      <c r="C292" s="132" t="s">
        <v>364</v>
      </c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>
        <v>1</v>
      </c>
      <c r="Q292" s="132">
        <f t="shared" si="7"/>
        <v>1</v>
      </c>
    </row>
    <row r="293" spans="1:17" x14ac:dyDescent="0.25">
      <c r="A293" s="132" t="s">
        <v>338</v>
      </c>
      <c r="B293" s="132" t="s">
        <v>443</v>
      </c>
      <c r="C293" s="132" t="s">
        <v>444</v>
      </c>
      <c r="D293" s="132"/>
      <c r="E293" s="132"/>
      <c r="F293" s="132"/>
      <c r="G293" s="132"/>
      <c r="H293" s="132"/>
      <c r="I293" s="132"/>
      <c r="J293" s="132">
        <v>1</v>
      </c>
      <c r="K293" s="132"/>
      <c r="L293" s="132"/>
      <c r="M293" s="132"/>
      <c r="N293" s="132"/>
      <c r="O293" s="132"/>
      <c r="P293" s="132"/>
      <c r="Q293" s="132">
        <f t="shared" si="7"/>
        <v>1</v>
      </c>
    </row>
    <row r="294" spans="1:17" x14ac:dyDescent="0.25">
      <c r="A294" s="132" t="s">
        <v>338</v>
      </c>
      <c r="B294" s="132" t="s">
        <v>277</v>
      </c>
      <c r="C294" s="132" t="s">
        <v>299</v>
      </c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>
        <v>1</v>
      </c>
      <c r="Q294" s="132">
        <f t="shared" si="7"/>
        <v>1</v>
      </c>
    </row>
    <row r="295" spans="1:17" x14ac:dyDescent="0.25">
      <c r="A295" s="132" t="s">
        <v>338</v>
      </c>
      <c r="B295" s="132" t="s">
        <v>300</v>
      </c>
      <c r="C295" s="132" t="s">
        <v>299</v>
      </c>
      <c r="D295" s="132"/>
      <c r="E295" s="132"/>
      <c r="F295" s="132"/>
      <c r="G295" s="132"/>
      <c r="H295" s="132"/>
      <c r="I295" s="132"/>
      <c r="J295" s="132">
        <v>1</v>
      </c>
      <c r="K295" s="132"/>
      <c r="L295" s="132"/>
      <c r="M295" s="132"/>
      <c r="N295" s="132"/>
      <c r="O295" s="132"/>
      <c r="P295" s="132"/>
      <c r="Q295" s="132">
        <f t="shared" si="7"/>
        <v>1</v>
      </c>
    </row>
    <row r="296" spans="1:17" x14ac:dyDescent="0.25">
      <c r="A296" s="132" t="s">
        <v>338</v>
      </c>
      <c r="B296" s="132" t="s">
        <v>404</v>
      </c>
      <c r="C296" s="132" t="s">
        <v>405</v>
      </c>
      <c r="D296" s="132"/>
      <c r="E296" s="132"/>
      <c r="F296" s="132">
        <v>1</v>
      </c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>
        <f t="shared" si="7"/>
        <v>1</v>
      </c>
    </row>
    <row r="297" spans="1:17" x14ac:dyDescent="0.25">
      <c r="A297" s="132" t="s">
        <v>338</v>
      </c>
      <c r="B297" s="132" t="s">
        <v>253</v>
      </c>
      <c r="C297" s="132" t="s">
        <v>543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>
        <v>1</v>
      </c>
      <c r="Q297" s="132">
        <f t="shared" si="7"/>
        <v>1</v>
      </c>
    </row>
    <row r="298" spans="1:17" x14ac:dyDescent="0.25">
      <c r="A298" s="132" t="s">
        <v>338</v>
      </c>
      <c r="B298" s="132" t="s">
        <v>580</v>
      </c>
      <c r="C298" s="132" t="s">
        <v>581</v>
      </c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>
        <v>1</v>
      </c>
      <c r="Q298" s="132">
        <f t="shared" si="7"/>
        <v>1</v>
      </c>
    </row>
    <row r="299" spans="1:17" x14ac:dyDescent="0.25">
      <c r="A299" s="132" t="s">
        <v>338</v>
      </c>
      <c r="B299" s="132" t="s">
        <v>408</v>
      </c>
      <c r="C299" s="132" t="s">
        <v>409</v>
      </c>
      <c r="D299" s="132"/>
      <c r="E299" s="132"/>
      <c r="F299" s="132"/>
      <c r="G299" s="132">
        <v>1</v>
      </c>
      <c r="H299" s="132"/>
      <c r="I299" s="132"/>
      <c r="J299" s="132"/>
      <c r="K299" s="132"/>
      <c r="L299" s="132"/>
      <c r="M299" s="132"/>
      <c r="N299" s="132"/>
      <c r="O299" s="132"/>
      <c r="P299" s="132"/>
      <c r="Q299" s="132">
        <f t="shared" si="7"/>
        <v>1</v>
      </c>
    </row>
    <row r="300" spans="1:17" x14ac:dyDescent="0.25">
      <c r="A300" s="132" t="s">
        <v>338</v>
      </c>
      <c r="B300" s="132" t="s">
        <v>401</v>
      </c>
      <c r="C300" s="132" t="s">
        <v>402</v>
      </c>
      <c r="D300" s="132"/>
      <c r="E300" s="132"/>
      <c r="F300" s="132">
        <v>1</v>
      </c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>
        <f t="shared" si="7"/>
        <v>1</v>
      </c>
    </row>
    <row r="301" spans="1:17" x14ac:dyDescent="0.25">
      <c r="A301" s="132" t="s">
        <v>338</v>
      </c>
      <c r="B301" s="132" t="s">
        <v>221</v>
      </c>
      <c r="C301" s="132" t="s">
        <v>289</v>
      </c>
      <c r="D301" s="132"/>
      <c r="E301" s="132"/>
      <c r="F301" s="132"/>
      <c r="G301" s="132"/>
      <c r="H301" s="132"/>
      <c r="I301" s="132"/>
      <c r="J301" s="132"/>
      <c r="K301" s="132"/>
      <c r="L301" s="132">
        <v>1</v>
      </c>
      <c r="M301" s="132"/>
      <c r="N301" s="132"/>
      <c r="O301" s="132"/>
      <c r="P301" s="132"/>
      <c r="Q301" s="132">
        <f t="shared" si="7"/>
        <v>1</v>
      </c>
    </row>
    <row r="302" spans="1:17" x14ac:dyDescent="0.25">
      <c r="A302" s="132" t="s">
        <v>338</v>
      </c>
      <c r="B302" s="132" t="s">
        <v>324</v>
      </c>
      <c r="C302" s="132" t="s">
        <v>492</v>
      </c>
      <c r="D302" s="132"/>
      <c r="E302" s="132"/>
      <c r="F302" s="132"/>
      <c r="G302" s="132"/>
      <c r="H302" s="132"/>
      <c r="I302" s="132"/>
      <c r="J302" s="132"/>
      <c r="K302" s="132"/>
      <c r="L302" s="132">
        <v>1</v>
      </c>
      <c r="M302" s="132"/>
      <c r="N302" s="132"/>
      <c r="O302" s="132"/>
      <c r="P302" s="132"/>
      <c r="Q302" s="132">
        <f t="shared" si="7"/>
        <v>1</v>
      </c>
    </row>
    <row r="303" spans="1:17" x14ac:dyDescent="0.25">
      <c r="A303" s="132" t="s">
        <v>338</v>
      </c>
      <c r="B303" s="132" t="s">
        <v>445</v>
      </c>
      <c r="C303" s="132" t="s">
        <v>301</v>
      </c>
      <c r="D303" s="132"/>
      <c r="E303" s="132"/>
      <c r="F303" s="132"/>
      <c r="G303" s="132"/>
      <c r="H303" s="132"/>
      <c r="I303" s="132"/>
      <c r="J303" s="132">
        <v>1</v>
      </c>
      <c r="K303" s="132"/>
      <c r="L303" s="132"/>
      <c r="M303" s="132"/>
      <c r="N303" s="132"/>
      <c r="O303" s="132"/>
      <c r="P303" s="132"/>
      <c r="Q303" s="132">
        <f t="shared" si="7"/>
        <v>1</v>
      </c>
    </row>
    <row r="304" spans="1:17" x14ac:dyDescent="0.25">
      <c r="A304" s="132" t="s">
        <v>338</v>
      </c>
      <c r="B304" s="132" t="s">
        <v>230</v>
      </c>
      <c r="C304" s="132" t="s">
        <v>355</v>
      </c>
      <c r="D304" s="132"/>
      <c r="E304" s="132">
        <v>1</v>
      </c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>
        <f t="shared" si="7"/>
        <v>1</v>
      </c>
    </row>
    <row r="305" spans="1:17" x14ac:dyDescent="0.25">
      <c r="A305" s="132" t="s">
        <v>338</v>
      </c>
      <c r="B305" s="132" t="s">
        <v>268</v>
      </c>
      <c r="C305" s="132" t="s">
        <v>313</v>
      </c>
      <c r="D305" s="132"/>
      <c r="E305" s="132"/>
      <c r="F305" s="132">
        <v>1</v>
      </c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>
        <f t="shared" si="7"/>
        <v>1</v>
      </c>
    </row>
    <row r="306" spans="1:17" x14ac:dyDescent="0.25">
      <c r="A306" s="132" t="s">
        <v>338</v>
      </c>
      <c r="B306" s="132" t="s">
        <v>461</v>
      </c>
      <c r="C306" s="132" t="s">
        <v>462</v>
      </c>
      <c r="D306" s="132"/>
      <c r="E306" s="132"/>
      <c r="F306" s="132"/>
      <c r="G306" s="132"/>
      <c r="H306" s="132"/>
      <c r="I306" s="132"/>
      <c r="J306" s="132"/>
      <c r="K306" s="132">
        <v>1</v>
      </c>
      <c r="L306" s="132"/>
      <c r="M306" s="132"/>
      <c r="N306" s="132"/>
      <c r="O306" s="132"/>
      <c r="P306" s="132"/>
      <c r="Q306" s="132">
        <f t="shared" si="7"/>
        <v>1</v>
      </c>
    </row>
    <row r="307" spans="1:17" x14ac:dyDescent="0.25">
      <c r="A307" s="132" t="s">
        <v>338</v>
      </c>
      <c r="B307" s="132" t="s">
        <v>514</v>
      </c>
      <c r="C307" s="132" t="s">
        <v>515</v>
      </c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>
        <v>1</v>
      </c>
      <c r="Q307" s="132">
        <f t="shared" si="7"/>
        <v>1</v>
      </c>
    </row>
    <row r="308" spans="1:17" x14ac:dyDescent="0.25">
      <c r="A308" s="132" t="s">
        <v>338</v>
      </c>
      <c r="B308" s="132" t="s">
        <v>586</v>
      </c>
      <c r="C308" s="132" t="s">
        <v>587</v>
      </c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>
        <v>1</v>
      </c>
      <c r="Q308" s="132">
        <f t="shared" si="7"/>
        <v>1</v>
      </c>
    </row>
    <row r="309" spans="1:17" x14ac:dyDescent="0.25">
      <c r="A309" s="132" t="s">
        <v>338</v>
      </c>
      <c r="B309" s="132" t="s">
        <v>542</v>
      </c>
      <c r="C309" s="132" t="s">
        <v>587</v>
      </c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>
        <v>1</v>
      </c>
      <c r="Q309" s="132">
        <f t="shared" si="7"/>
        <v>1</v>
      </c>
    </row>
    <row r="310" spans="1:17" x14ac:dyDescent="0.25">
      <c r="A310" s="132" t="s">
        <v>338</v>
      </c>
      <c r="B310" s="132" t="s">
        <v>271</v>
      </c>
      <c r="C310" s="132" t="s">
        <v>320</v>
      </c>
      <c r="D310" s="132"/>
      <c r="E310" s="132"/>
      <c r="F310" s="132">
        <v>1</v>
      </c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>
        <f t="shared" si="7"/>
        <v>1</v>
      </c>
    </row>
    <row r="311" spans="1:17" x14ac:dyDescent="0.25">
      <c r="A311" s="132" t="s">
        <v>338</v>
      </c>
      <c r="B311" s="132" t="s">
        <v>493</v>
      </c>
      <c r="C311" s="132" t="s">
        <v>494</v>
      </c>
      <c r="D311" s="132"/>
      <c r="E311" s="132"/>
      <c r="F311" s="132"/>
      <c r="G311" s="132"/>
      <c r="H311" s="132"/>
      <c r="I311" s="132"/>
      <c r="J311" s="132"/>
      <c r="K311" s="132"/>
      <c r="L311" s="132">
        <v>1</v>
      </c>
      <c r="M311" s="132"/>
      <c r="N311" s="132"/>
      <c r="O311" s="132"/>
      <c r="P311" s="132"/>
      <c r="Q311" s="132">
        <f t="shared" si="7"/>
        <v>1</v>
      </c>
    </row>
    <row r="312" spans="1:17" x14ac:dyDescent="0.25">
      <c r="A312" s="132" t="s">
        <v>338</v>
      </c>
      <c r="B312" s="132" t="s">
        <v>342</v>
      </c>
      <c r="C312" s="132" t="s">
        <v>518</v>
      </c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>
        <v>1</v>
      </c>
      <c r="P312" s="132"/>
      <c r="Q312" s="132">
        <f t="shared" si="7"/>
        <v>1</v>
      </c>
    </row>
    <row r="313" spans="1:17" x14ac:dyDescent="0.25">
      <c r="A313" s="132" t="s">
        <v>338</v>
      </c>
      <c r="B313" s="132" t="s">
        <v>292</v>
      </c>
      <c r="C313" s="132" t="s">
        <v>291</v>
      </c>
      <c r="D313" s="132"/>
      <c r="E313" s="132"/>
      <c r="F313" s="132"/>
      <c r="G313" s="132"/>
      <c r="H313" s="132"/>
      <c r="I313" s="132"/>
      <c r="J313" s="132"/>
      <c r="K313" s="132"/>
      <c r="L313" s="132"/>
      <c r="M313" s="132">
        <v>1</v>
      </c>
      <c r="N313" s="132"/>
      <c r="O313" s="132"/>
      <c r="P313" s="132"/>
      <c r="Q313" s="132">
        <f t="shared" si="7"/>
        <v>1</v>
      </c>
    </row>
    <row r="314" spans="1:17" x14ac:dyDescent="0.25">
      <c r="A314" s="132" t="s">
        <v>338</v>
      </c>
      <c r="B314" s="132" t="s">
        <v>239</v>
      </c>
      <c r="C314" s="132" t="s">
        <v>291</v>
      </c>
      <c r="D314" s="132"/>
      <c r="E314" s="132"/>
      <c r="F314" s="132"/>
      <c r="G314" s="132"/>
      <c r="H314" s="132"/>
      <c r="I314" s="132">
        <v>1</v>
      </c>
      <c r="J314" s="132"/>
      <c r="K314" s="132"/>
      <c r="L314" s="132"/>
      <c r="M314" s="132"/>
      <c r="N314" s="132"/>
      <c r="O314" s="132"/>
      <c r="P314" s="132"/>
      <c r="Q314" s="132">
        <f t="shared" si="7"/>
        <v>1</v>
      </c>
    </row>
    <row r="315" spans="1:17" x14ac:dyDescent="0.25">
      <c r="A315" s="132" t="s">
        <v>338</v>
      </c>
      <c r="B315" s="132" t="s">
        <v>533</v>
      </c>
      <c r="C315" s="132" t="s">
        <v>582</v>
      </c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>
        <v>1</v>
      </c>
      <c r="Q315" s="132">
        <f t="shared" si="7"/>
        <v>1</v>
      </c>
    </row>
    <row r="316" spans="1:17" x14ac:dyDescent="0.25">
      <c r="A316" s="132" t="s">
        <v>338</v>
      </c>
      <c r="B316" s="132" t="s">
        <v>231</v>
      </c>
      <c r="C316" s="132" t="s">
        <v>467</v>
      </c>
      <c r="D316" s="132"/>
      <c r="E316" s="132"/>
      <c r="F316" s="132"/>
      <c r="G316" s="132"/>
      <c r="H316" s="132"/>
      <c r="I316" s="132"/>
      <c r="J316" s="132"/>
      <c r="K316" s="132"/>
      <c r="L316" s="132">
        <v>1</v>
      </c>
      <c r="M316" s="132"/>
      <c r="N316" s="132"/>
      <c r="O316" s="132"/>
      <c r="P316" s="132"/>
      <c r="Q316" s="132">
        <f t="shared" ref="Q316:Q347" si="8">SUM(D316:P316)</f>
        <v>1</v>
      </c>
    </row>
    <row r="317" spans="1:17" x14ac:dyDescent="0.25">
      <c r="A317" s="132" t="s">
        <v>338</v>
      </c>
      <c r="B317" s="132" t="s">
        <v>466</v>
      </c>
      <c r="C317" s="132" t="s">
        <v>467</v>
      </c>
      <c r="D317" s="132"/>
      <c r="E317" s="132"/>
      <c r="F317" s="132"/>
      <c r="G317" s="132"/>
      <c r="H317" s="132"/>
      <c r="I317" s="132"/>
      <c r="J317" s="132"/>
      <c r="K317" s="132">
        <v>1</v>
      </c>
      <c r="L317" s="132"/>
      <c r="M317" s="132"/>
      <c r="N317" s="132"/>
      <c r="O317" s="132"/>
      <c r="P317" s="132"/>
      <c r="Q317" s="132">
        <f t="shared" si="8"/>
        <v>1</v>
      </c>
    </row>
    <row r="318" spans="1:17" x14ac:dyDescent="0.25">
      <c r="A318" s="132" t="s">
        <v>338</v>
      </c>
      <c r="B318" s="132" t="s">
        <v>684</v>
      </c>
      <c r="C318" s="132" t="s">
        <v>672</v>
      </c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>
        <v>1</v>
      </c>
      <c r="Q318" s="132">
        <f t="shared" si="8"/>
        <v>1</v>
      </c>
    </row>
    <row r="319" spans="1:17" x14ac:dyDescent="0.25">
      <c r="A319" s="132" t="s">
        <v>338</v>
      </c>
      <c r="B319" s="132" t="s">
        <v>439</v>
      </c>
      <c r="C319" s="132" t="s">
        <v>600</v>
      </c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>
        <v>1</v>
      </c>
      <c r="Q319" s="132">
        <f t="shared" si="8"/>
        <v>1</v>
      </c>
    </row>
    <row r="320" spans="1:17" x14ac:dyDescent="0.25">
      <c r="A320" s="132" t="s">
        <v>338</v>
      </c>
      <c r="B320" s="132" t="s">
        <v>599</v>
      </c>
      <c r="C320" s="132" t="s">
        <v>600</v>
      </c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>
        <v>1</v>
      </c>
      <c r="Q320" s="132">
        <f t="shared" si="8"/>
        <v>1</v>
      </c>
    </row>
    <row r="321" spans="1:17" x14ac:dyDescent="0.25">
      <c r="A321" s="132" t="s">
        <v>338</v>
      </c>
      <c r="B321" s="132" t="s">
        <v>311</v>
      </c>
      <c r="C321" s="132" t="s">
        <v>293</v>
      </c>
      <c r="D321" s="132"/>
      <c r="E321" s="132"/>
      <c r="F321" s="132"/>
      <c r="G321" s="132"/>
      <c r="H321" s="132"/>
      <c r="I321" s="132"/>
      <c r="J321" s="132"/>
      <c r="K321" s="132">
        <v>1</v>
      </c>
      <c r="L321" s="132"/>
      <c r="M321" s="132"/>
      <c r="N321" s="132"/>
      <c r="O321" s="132"/>
      <c r="P321" s="132"/>
      <c r="Q321" s="132">
        <f t="shared" si="8"/>
        <v>1</v>
      </c>
    </row>
    <row r="322" spans="1:17" x14ac:dyDescent="0.25">
      <c r="A322" s="132" t="s">
        <v>338</v>
      </c>
      <c r="B322" s="132" t="s">
        <v>331</v>
      </c>
      <c r="C322" s="132" t="s">
        <v>330</v>
      </c>
      <c r="D322" s="132">
        <v>1</v>
      </c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>
        <f t="shared" si="8"/>
        <v>1</v>
      </c>
    </row>
    <row r="323" spans="1:17" x14ac:dyDescent="0.25">
      <c r="A323" s="132" t="s">
        <v>338</v>
      </c>
      <c r="B323" s="132" t="s">
        <v>491</v>
      </c>
      <c r="C323" s="132" t="s">
        <v>400</v>
      </c>
      <c r="D323" s="132"/>
      <c r="E323" s="132"/>
      <c r="F323" s="132"/>
      <c r="G323" s="132"/>
      <c r="H323" s="132"/>
      <c r="I323" s="132"/>
      <c r="J323" s="132"/>
      <c r="K323" s="132"/>
      <c r="L323" s="132">
        <v>1</v>
      </c>
      <c r="M323" s="132"/>
      <c r="N323" s="132"/>
      <c r="O323" s="132"/>
      <c r="P323" s="132"/>
      <c r="Q323" s="132">
        <f t="shared" si="8"/>
        <v>1</v>
      </c>
    </row>
    <row r="324" spans="1:17" x14ac:dyDescent="0.25">
      <c r="A324" s="132" t="s">
        <v>338</v>
      </c>
      <c r="B324" s="132" t="s">
        <v>686</v>
      </c>
      <c r="C324" s="132" t="s">
        <v>276</v>
      </c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>
        <v>1</v>
      </c>
      <c r="Q324" s="132">
        <f t="shared" si="8"/>
        <v>1</v>
      </c>
    </row>
    <row r="325" spans="1:17" x14ac:dyDescent="0.25">
      <c r="A325" s="132" t="s">
        <v>338</v>
      </c>
      <c r="B325" s="132" t="s">
        <v>282</v>
      </c>
      <c r="C325" s="132" t="s">
        <v>276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>
        <v>1</v>
      </c>
      <c r="N325" s="132"/>
      <c r="O325" s="132"/>
      <c r="P325" s="132"/>
      <c r="Q325" s="132">
        <f t="shared" si="8"/>
        <v>1</v>
      </c>
    </row>
    <row r="326" spans="1:17" x14ac:dyDescent="0.25">
      <c r="A326" s="132" t="s">
        <v>338</v>
      </c>
      <c r="B326" s="132" t="s">
        <v>254</v>
      </c>
      <c r="C326" s="132" t="s">
        <v>606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>
        <v>1</v>
      </c>
      <c r="Q326" s="132">
        <f t="shared" si="8"/>
        <v>1</v>
      </c>
    </row>
    <row r="327" spans="1:17" x14ac:dyDescent="0.25">
      <c r="A327" s="132" t="s">
        <v>338</v>
      </c>
      <c r="B327" s="132" t="s">
        <v>403</v>
      </c>
      <c r="C327" s="132" t="s">
        <v>312</v>
      </c>
      <c r="D327" s="132"/>
      <c r="E327" s="132"/>
      <c r="F327" s="132">
        <v>1</v>
      </c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>
        <f t="shared" si="8"/>
        <v>1</v>
      </c>
    </row>
    <row r="328" spans="1:17" x14ac:dyDescent="0.25">
      <c r="A328" s="132" t="s">
        <v>338</v>
      </c>
      <c r="B328" s="132" t="s">
        <v>247</v>
      </c>
      <c r="C328" s="132" t="s">
        <v>312</v>
      </c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>
        <v>1</v>
      </c>
      <c r="Q328" s="132">
        <f t="shared" si="8"/>
        <v>1</v>
      </c>
    </row>
    <row r="329" spans="1:17" x14ac:dyDescent="0.25">
      <c r="A329" s="132" t="s">
        <v>338</v>
      </c>
      <c r="B329" s="132" t="s">
        <v>601</v>
      </c>
      <c r="C329" s="132" t="s">
        <v>464</v>
      </c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>
        <v>1</v>
      </c>
      <c r="Q329" s="132">
        <f t="shared" si="8"/>
        <v>1</v>
      </c>
    </row>
    <row r="330" spans="1:17" x14ac:dyDescent="0.25">
      <c r="A330" s="132" t="s">
        <v>338</v>
      </c>
      <c r="B330" s="132" t="s">
        <v>439</v>
      </c>
      <c r="C330" s="132" t="s">
        <v>440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>
        <v>1</v>
      </c>
      <c r="Q330" s="132">
        <f t="shared" si="8"/>
        <v>1</v>
      </c>
    </row>
    <row r="331" spans="1:17" x14ac:dyDescent="0.25">
      <c r="A331" s="132" t="s">
        <v>338</v>
      </c>
      <c r="B331" s="132" t="s">
        <v>322</v>
      </c>
      <c r="C331" s="132" t="s">
        <v>407</v>
      </c>
      <c r="D331" s="132"/>
      <c r="E331" s="132"/>
      <c r="F331" s="132"/>
      <c r="G331" s="132"/>
      <c r="H331" s="132"/>
      <c r="I331" s="132"/>
      <c r="J331" s="132">
        <v>1</v>
      </c>
      <c r="K331" s="132"/>
      <c r="L331" s="132"/>
      <c r="M331" s="132"/>
      <c r="N331" s="132"/>
      <c r="O331" s="132"/>
      <c r="P331" s="132"/>
      <c r="Q331" s="132">
        <f t="shared" si="8"/>
        <v>1</v>
      </c>
    </row>
    <row r="332" spans="1:17" x14ac:dyDescent="0.25">
      <c r="A332" s="132" t="s">
        <v>338</v>
      </c>
      <c r="B332" s="132" t="s">
        <v>253</v>
      </c>
      <c r="C332" s="132" t="s">
        <v>294</v>
      </c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>
        <v>1</v>
      </c>
      <c r="O332" s="132"/>
      <c r="P332" s="132"/>
      <c r="Q332" s="132">
        <f t="shared" si="8"/>
        <v>1</v>
      </c>
    </row>
    <row r="333" spans="1:17" x14ac:dyDescent="0.25">
      <c r="A333" s="132" t="s">
        <v>338</v>
      </c>
      <c r="B333" s="132" t="s">
        <v>295</v>
      </c>
      <c r="C333" s="132" t="s">
        <v>294</v>
      </c>
      <c r="D333" s="132"/>
      <c r="E333" s="132"/>
      <c r="F333" s="132"/>
      <c r="G333" s="132"/>
      <c r="H333" s="132"/>
      <c r="I333" s="132"/>
      <c r="J333" s="132"/>
      <c r="K333" s="132"/>
      <c r="L333" s="132"/>
      <c r="M333" s="132">
        <v>1</v>
      </c>
      <c r="N333" s="132"/>
      <c r="O333" s="132"/>
      <c r="P333" s="132"/>
      <c r="Q333" s="132">
        <f t="shared" si="8"/>
        <v>1</v>
      </c>
    </row>
    <row r="334" spans="1:17" x14ac:dyDescent="0.25">
      <c r="A334" s="132" t="s">
        <v>338</v>
      </c>
      <c r="B334" s="132" t="s">
        <v>261</v>
      </c>
      <c r="C334" s="132" t="s">
        <v>637</v>
      </c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>
        <v>1</v>
      </c>
      <c r="Q334" s="132">
        <f t="shared" si="8"/>
        <v>1</v>
      </c>
    </row>
    <row r="335" spans="1:17" x14ac:dyDescent="0.25">
      <c r="A335" s="132" t="s">
        <v>338</v>
      </c>
      <c r="B335" s="132" t="s">
        <v>236</v>
      </c>
      <c r="C335" s="132" t="s">
        <v>465</v>
      </c>
      <c r="D335" s="132"/>
      <c r="E335" s="132"/>
      <c r="F335" s="132"/>
      <c r="G335" s="132"/>
      <c r="H335" s="132"/>
      <c r="I335" s="132"/>
      <c r="J335" s="132"/>
      <c r="K335" s="132">
        <v>1</v>
      </c>
      <c r="L335" s="132"/>
      <c r="M335" s="132"/>
      <c r="N335" s="132"/>
      <c r="O335" s="132"/>
      <c r="P335" s="132"/>
      <c r="Q335" s="132">
        <f t="shared" si="8"/>
        <v>1</v>
      </c>
    </row>
    <row r="336" spans="1:17" x14ac:dyDescent="0.25">
      <c r="A336" s="132" t="s">
        <v>338</v>
      </c>
      <c r="B336" s="132" t="s">
        <v>275</v>
      </c>
      <c r="C336" s="132" t="s">
        <v>298</v>
      </c>
      <c r="D336" s="132"/>
      <c r="E336" s="132"/>
      <c r="F336" s="132"/>
      <c r="G336" s="132"/>
      <c r="H336" s="132">
        <v>1</v>
      </c>
      <c r="I336" s="132"/>
      <c r="J336" s="132"/>
      <c r="K336" s="132"/>
      <c r="L336" s="132"/>
      <c r="M336" s="132"/>
      <c r="N336" s="132"/>
      <c r="O336" s="132"/>
      <c r="P336" s="132"/>
      <c r="Q336" s="132">
        <f t="shared" si="8"/>
        <v>1</v>
      </c>
    </row>
    <row r="337" spans="1:18" x14ac:dyDescent="0.25">
      <c r="A337" s="132" t="s">
        <v>338</v>
      </c>
      <c r="B337" s="132" t="s">
        <v>446</v>
      </c>
      <c r="C337" s="132" t="s">
        <v>298</v>
      </c>
      <c r="D337" s="132"/>
      <c r="E337" s="132"/>
      <c r="F337" s="132"/>
      <c r="G337" s="132"/>
      <c r="H337" s="132"/>
      <c r="I337" s="132"/>
      <c r="J337" s="132">
        <v>1</v>
      </c>
      <c r="K337" s="132"/>
      <c r="L337" s="132"/>
      <c r="M337" s="132"/>
      <c r="N337" s="132"/>
      <c r="O337" s="132"/>
      <c r="P337" s="132"/>
      <c r="Q337" s="132">
        <f t="shared" si="8"/>
        <v>1</v>
      </c>
    </row>
    <row r="338" spans="1:18" x14ac:dyDescent="0.25">
      <c r="A338" s="132" t="s">
        <v>338</v>
      </c>
      <c r="B338" s="132" t="s">
        <v>226</v>
      </c>
      <c r="C338" s="132" t="s">
        <v>267</v>
      </c>
      <c r="D338" s="132"/>
      <c r="E338" s="132"/>
      <c r="F338" s="132"/>
      <c r="G338" s="132"/>
      <c r="H338" s="132"/>
      <c r="I338" s="132"/>
      <c r="J338" s="132"/>
      <c r="K338" s="132"/>
      <c r="L338" s="132">
        <v>1</v>
      </c>
      <c r="M338" s="132"/>
      <c r="N338" s="132"/>
      <c r="O338" s="132"/>
      <c r="P338" s="132"/>
      <c r="Q338" s="132">
        <f t="shared" si="8"/>
        <v>1</v>
      </c>
    </row>
    <row r="339" spans="1:18" x14ac:dyDescent="0.25">
      <c r="A339" s="132" t="s">
        <v>338</v>
      </c>
      <c r="B339" s="132" t="s">
        <v>311</v>
      </c>
      <c r="C339" s="132" t="s">
        <v>687</v>
      </c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>
        <v>1</v>
      </c>
      <c r="Q339" s="132">
        <f t="shared" si="8"/>
        <v>1</v>
      </c>
    </row>
    <row r="340" spans="1:18" x14ac:dyDescent="0.25">
      <c r="A340" s="132" t="s">
        <v>338</v>
      </c>
      <c r="B340" s="132" t="s">
        <v>231</v>
      </c>
      <c r="C340" s="132" t="s">
        <v>326</v>
      </c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>
        <v>1</v>
      </c>
      <c r="Q340" s="132">
        <f t="shared" si="8"/>
        <v>1</v>
      </c>
    </row>
    <row r="341" spans="1:18" x14ac:dyDescent="0.25">
      <c r="A341" s="132" t="s">
        <v>338</v>
      </c>
      <c r="B341" s="132" t="s">
        <v>382</v>
      </c>
      <c r="C341" s="132" t="s">
        <v>383</v>
      </c>
      <c r="D341" s="132"/>
      <c r="E341" s="132">
        <v>1</v>
      </c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>
        <f t="shared" si="8"/>
        <v>1</v>
      </c>
    </row>
    <row r="342" spans="1:18" x14ac:dyDescent="0.25">
      <c r="A342" s="132" t="s">
        <v>338</v>
      </c>
      <c r="B342" s="132" t="s">
        <v>534</v>
      </c>
      <c r="C342" s="132" t="s">
        <v>535</v>
      </c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>
        <v>1</v>
      </c>
      <c r="Q342" s="132">
        <f t="shared" si="8"/>
        <v>1</v>
      </c>
    </row>
    <row r="343" spans="1:18" x14ac:dyDescent="0.25">
      <c r="A343" s="132" t="s">
        <v>338</v>
      </c>
      <c r="B343" s="132" t="s">
        <v>262</v>
      </c>
      <c r="C343" s="132" t="s">
        <v>255</v>
      </c>
      <c r="D343" s="132"/>
      <c r="E343" s="132"/>
      <c r="F343" s="132">
        <v>1</v>
      </c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>
        <f t="shared" si="8"/>
        <v>1</v>
      </c>
    </row>
    <row r="344" spans="1:18" x14ac:dyDescent="0.25">
      <c r="A344" s="132" t="s">
        <v>338</v>
      </c>
      <c r="B344" s="132" t="s">
        <v>688</v>
      </c>
      <c r="C344" s="132" t="s">
        <v>302</v>
      </c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>
        <v>1</v>
      </c>
      <c r="Q344" s="132">
        <f t="shared" si="8"/>
        <v>1</v>
      </c>
    </row>
    <row r="345" spans="1:18" x14ac:dyDescent="0.25">
      <c r="A345" s="132" t="s">
        <v>338</v>
      </c>
      <c r="B345" s="132" t="s">
        <v>689</v>
      </c>
      <c r="C345" s="132" t="s">
        <v>302</v>
      </c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>
        <v>1</v>
      </c>
      <c r="Q345" s="132">
        <f t="shared" si="8"/>
        <v>1</v>
      </c>
    </row>
    <row r="346" spans="1:18" x14ac:dyDescent="0.25">
      <c r="A346" s="132" t="s">
        <v>338</v>
      </c>
      <c r="B346" s="132" t="s">
        <v>495</v>
      </c>
      <c r="C346" s="132" t="s">
        <v>496</v>
      </c>
      <c r="D346" s="132"/>
      <c r="E346" s="132"/>
      <c r="F346" s="132"/>
      <c r="G346" s="132"/>
      <c r="H346" s="132"/>
      <c r="I346" s="132"/>
      <c r="J346" s="132"/>
      <c r="K346" s="132"/>
      <c r="L346" s="132"/>
      <c r="M346" s="132">
        <v>1</v>
      </c>
      <c r="N346" s="132"/>
      <c r="O346" s="132"/>
      <c r="P346" s="132"/>
      <c r="Q346" s="132">
        <f t="shared" si="8"/>
        <v>1</v>
      </c>
    </row>
    <row r="347" spans="1:18" x14ac:dyDescent="0.25">
      <c r="A347" s="132" t="s">
        <v>338</v>
      </c>
      <c r="B347" s="132" t="s">
        <v>442</v>
      </c>
      <c r="C347" s="132" t="s">
        <v>227</v>
      </c>
      <c r="D347" s="132"/>
      <c r="E347" s="132"/>
      <c r="F347" s="132"/>
      <c r="G347" s="132"/>
      <c r="H347" s="132"/>
      <c r="I347" s="132"/>
      <c r="J347" s="132">
        <v>1</v>
      </c>
      <c r="K347" s="132"/>
      <c r="L347" s="132"/>
      <c r="M347" s="132"/>
      <c r="N347" s="132"/>
      <c r="O347" s="132"/>
      <c r="P347" s="132"/>
      <c r="Q347" s="132">
        <f t="shared" si="8"/>
        <v>1</v>
      </c>
    </row>
    <row r="348" spans="1:18" x14ac:dyDescent="0.25">
      <c r="A348" s="132" t="s">
        <v>338</v>
      </c>
      <c r="B348" s="132" t="s">
        <v>609</v>
      </c>
      <c r="C348" s="132" t="s">
        <v>229</v>
      </c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>
        <v>1</v>
      </c>
      <c r="Q348" s="132">
        <f t="shared" ref="Q348:Q351" si="9">SUM(D348:P348)</f>
        <v>1</v>
      </c>
    </row>
    <row r="349" spans="1:18" x14ac:dyDescent="0.25">
      <c r="A349" s="132" t="s">
        <v>338</v>
      </c>
      <c r="B349" s="132" t="s">
        <v>231</v>
      </c>
      <c r="C349" s="132" t="s">
        <v>229</v>
      </c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>
        <v>1</v>
      </c>
      <c r="Q349" s="132">
        <f t="shared" si="9"/>
        <v>1</v>
      </c>
    </row>
    <row r="350" spans="1:18" x14ac:dyDescent="0.25">
      <c r="A350" s="132" t="s">
        <v>338</v>
      </c>
      <c r="B350" s="132" t="s">
        <v>390</v>
      </c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>
        <v>1</v>
      </c>
      <c r="N350" s="132"/>
      <c r="O350" s="132"/>
      <c r="P350" s="132"/>
      <c r="Q350" s="132">
        <f t="shared" si="9"/>
        <v>1</v>
      </c>
    </row>
    <row r="351" spans="1:18" x14ac:dyDescent="0.25">
      <c r="A351" s="132" t="s">
        <v>415</v>
      </c>
      <c r="B351" s="132" t="s">
        <v>410</v>
      </c>
      <c r="C351" s="132" t="s">
        <v>411</v>
      </c>
      <c r="D351" s="132"/>
      <c r="E351" s="132"/>
      <c r="F351" s="132"/>
      <c r="G351" s="132">
        <v>1</v>
      </c>
      <c r="H351" s="132"/>
      <c r="I351" s="132"/>
      <c r="J351" s="132"/>
      <c r="K351" s="132"/>
      <c r="L351" s="132"/>
      <c r="M351" s="132"/>
      <c r="N351" s="132"/>
      <c r="O351" s="132"/>
      <c r="P351" s="132"/>
      <c r="Q351" s="132">
        <f t="shared" si="9"/>
        <v>1</v>
      </c>
      <c r="R351" t="s">
        <v>696</v>
      </c>
    </row>
    <row r="352" spans="1:18" x14ac:dyDescent="0.25">
      <c r="A352" s="132" t="s">
        <v>415</v>
      </c>
      <c r="B352" s="132" t="s">
        <v>254</v>
      </c>
      <c r="C352" s="132" t="s">
        <v>669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>
        <v>1</v>
      </c>
      <c r="Q352" s="132">
        <f t="shared" ref="Q352:Q388" si="10">SUM(D352:P352)</f>
        <v>1</v>
      </c>
      <c r="R352" t="s">
        <v>696</v>
      </c>
    </row>
    <row r="353" spans="1:18" x14ac:dyDescent="0.25">
      <c r="A353" s="132" t="s">
        <v>415</v>
      </c>
      <c r="B353" s="132" t="s">
        <v>219</v>
      </c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>
        <v>1</v>
      </c>
      <c r="Q353" s="132">
        <f t="shared" si="10"/>
        <v>1</v>
      </c>
    </row>
    <row r="354" spans="1:18" x14ac:dyDescent="0.25">
      <c r="A354" s="132" t="s">
        <v>418</v>
      </c>
      <c r="B354" s="132" t="s">
        <v>419</v>
      </c>
      <c r="C354" s="132" t="s">
        <v>420</v>
      </c>
      <c r="D354" s="132"/>
      <c r="E354" s="132"/>
      <c r="F354" s="132"/>
      <c r="G354" s="132"/>
      <c r="H354" s="132">
        <v>1</v>
      </c>
      <c r="I354" s="132"/>
      <c r="J354" s="132"/>
      <c r="K354" s="132"/>
      <c r="L354" s="132"/>
      <c r="M354" s="132"/>
      <c r="N354" s="132"/>
      <c r="O354" s="132"/>
      <c r="P354" s="132"/>
      <c r="Q354" s="132">
        <f t="shared" si="10"/>
        <v>1</v>
      </c>
    </row>
    <row r="355" spans="1:18" x14ac:dyDescent="0.25">
      <c r="A355" s="132" t="s">
        <v>418</v>
      </c>
      <c r="B355" s="132" t="s">
        <v>469</v>
      </c>
      <c r="C355" s="132" t="s">
        <v>561</v>
      </c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>
        <v>1</v>
      </c>
      <c r="Q355" s="132">
        <f t="shared" si="10"/>
        <v>1</v>
      </c>
    </row>
    <row r="356" spans="1:18" x14ac:dyDescent="0.25">
      <c r="A356" s="132" t="s">
        <v>418</v>
      </c>
      <c r="B356" s="132" t="s">
        <v>275</v>
      </c>
      <c r="C356" s="132" t="s">
        <v>298</v>
      </c>
      <c r="D356" s="132"/>
      <c r="E356" s="132"/>
      <c r="F356" s="132"/>
      <c r="G356" s="132"/>
      <c r="H356" s="132">
        <v>1</v>
      </c>
      <c r="I356" s="132"/>
      <c r="J356" s="132"/>
      <c r="K356" s="132"/>
      <c r="L356" s="132"/>
      <c r="M356" s="132"/>
      <c r="N356" s="132"/>
      <c r="O356" s="132"/>
      <c r="P356" s="132"/>
      <c r="Q356" s="132">
        <f t="shared" si="10"/>
        <v>1</v>
      </c>
    </row>
    <row r="357" spans="1:18" x14ac:dyDescent="0.25">
      <c r="A357" s="132" t="s">
        <v>111</v>
      </c>
      <c r="B357" s="132" t="s">
        <v>262</v>
      </c>
      <c r="C357" s="132" t="s">
        <v>304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>
        <v>2</v>
      </c>
      <c r="N357" s="132"/>
      <c r="O357" s="132"/>
      <c r="P357" s="132">
        <v>1</v>
      </c>
      <c r="Q357" s="132">
        <f t="shared" si="10"/>
        <v>3</v>
      </c>
      <c r="R357" t="s">
        <v>697</v>
      </c>
    </row>
    <row r="358" spans="1:18" x14ac:dyDescent="0.25">
      <c r="A358" s="132" t="s">
        <v>111</v>
      </c>
      <c r="B358" s="132" t="s">
        <v>288</v>
      </c>
      <c r="C358" s="132" t="s">
        <v>307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>
        <v>1</v>
      </c>
      <c r="N358" s="132"/>
      <c r="O358" s="132"/>
      <c r="P358" s="132"/>
      <c r="Q358" s="132">
        <f t="shared" si="10"/>
        <v>1</v>
      </c>
    </row>
    <row r="359" spans="1:18" x14ac:dyDescent="0.25">
      <c r="A359" s="132" t="s">
        <v>111</v>
      </c>
      <c r="B359" s="132" t="s">
        <v>219</v>
      </c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>
        <v>1</v>
      </c>
      <c r="Q359" s="132">
        <f t="shared" si="10"/>
        <v>1</v>
      </c>
    </row>
    <row r="360" spans="1:18" x14ac:dyDescent="0.25">
      <c r="A360" s="132" t="s">
        <v>429</v>
      </c>
      <c r="B360" s="132" t="s">
        <v>254</v>
      </c>
      <c r="C360" s="132" t="s">
        <v>558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>
        <f>4+1+5</f>
        <v>10</v>
      </c>
      <c r="Q360" s="132">
        <f t="shared" si="10"/>
        <v>10</v>
      </c>
      <c r="R360" t="s">
        <v>697</v>
      </c>
    </row>
    <row r="361" spans="1:18" x14ac:dyDescent="0.25">
      <c r="A361" s="132" t="s">
        <v>429</v>
      </c>
      <c r="B361" s="132" t="s">
        <v>430</v>
      </c>
      <c r="C361" s="132" t="s">
        <v>309</v>
      </c>
      <c r="D361" s="132"/>
      <c r="E361" s="132"/>
      <c r="F361" s="132"/>
      <c r="G361" s="132"/>
      <c r="H361" s="132"/>
      <c r="I361" s="132"/>
      <c r="J361" s="132">
        <v>2</v>
      </c>
      <c r="K361" s="132"/>
      <c r="L361" s="132"/>
      <c r="M361" s="132"/>
      <c r="N361" s="132"/>
      <c r="O361" s="132"/>
      <c r="P361" s="132">
        <f>4+4</f>
        <v>8</v>
      </c>
      <c r="Q361" s="132">
        <f t="shared" si="10"/>
        <v>10</v>
      </c>
      <c r="R361" t="s">
        <v>697</v>
      </c>
    </row>
    <row r="362" spans="1:18" x14ac:dyDescent="0.25">
      <c r="A362" s="132" t="s">
        <v>429</v>
      </c>
      <c r="B362" s="132" t="s">
        <v>431</v>
      </c>
      <c r="C362" s="132" t="s">
        <v>302</v>
      </c>
      <c r="D362" s="132"/>
      <c r="E362" s="132"/>
      <c r="F362" s="132"/>
      <c r="G362" s="132"/>
      <c r="H362" s="132"/>
      <c r="I362" s="132"/>
      <c r="J362" s="132">
        <v>1</v>
      </c>
      <c r="K362" s="132"/>
      <c r="L362" s="132"/>
      <c r="M362" s="132"/>
      <c r="N362" s="132"/>
      <c r="O362" s="132"/>
      <c r="P362" s="132"/>
      <c r="Q362" s="132">
        <f t="shared" si="10"/>
        <v>1</v>
      </c>
    </row>
    <row r="363" spans="1:18" x14ac:dyDescent="0.25">
      <c r="A363" s="132" t="s">
        <v>82</v>
      </c>
      <c r="B363" s="132" t="s">
        <v>256</v>
      </c>
      <c r="C363" s="132" t="s">
        <v>308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>
        <v>1</v>
      </c>
      <c r="Q363" s="132">
        <f t="shared" si="10"/>
        <v>1</v>
      </c>
    </row>
    <row r="364" spans="1:18" x14ac:dyDescent="0.25">
      <c r="A364" s="132" t="s">
        <v>82</v>
      </c>
      <c r="B364" s="132" t="s">
        <v>656</v>
      </c>
      <c r="C364" s="132" t="s">
        <v>558</v>
      </c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>
        <v>1</v>
      </c>
      <c r="Q364" s="132">
        <f t="shared" si="10"/>
        <v>1</v>
      </c>
    </row>
    <row r="365" spans="1:18" x14ac:dyDescent="0.25">
      <c r="A365" s="132" t="s">
        <v>82</v>
      </c>
      <c r="B365" s="132" t="s">
        <v>285</v>
      </c>
      <c r="C365" s="132" t="s">
        <v>309</v>
      </c>
      <c r="D365" s="132"/>
      <c r="E365" s="132"/>
      <c r="F365" s="132"/>
      <c r="G365" s="132"/>
      <c r="H365" s="132"/>
      <c r="I365" s="132"/>
      <c r="J365" s="132">
        <v>1</v>
      </c>
      <c r="K365" s="132"/>
      <c r="L365" s="132"/>
      <c r="M365" s="132"/>
      <c r="N365" s="132"/>
      <c r="O365" s="132"/>
      <c r="P365" s="132"/>
      <c r="Q365" s="132">
        <f t="shared" si="10"/>
        <v>1</v>
      </c>
    </row>
    <row r="366" spans="1:18" x14ac:dyDescent="0.25">
      <c r="A366" s="132" t="s">
        <v>82</v>
      </c>
      <c r="B366" s="132" t="s">
        <v>253</v>
      </c>
      <c r="C366" s="132" t="s">
        <v>294</v>
      </c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>
        <f>4+4</f>
        <v>8</v>
      </c>
      <c r="Q366" s="132">
        <f t="shared" si="10"/>
        <v>8</v>
      </c>
      <c r="R366" t="s">
        <v>697</v>
      </c>
    </row>
    <row r="367" spans="1:18" x14ac:dyDescent="0.25">
      <c r="A367" s="132" t="s">
        <v>95</v>
      </c>
      <c r="B367" s="132" t="s">
        <v>425</v>
      </c>
      <c r="C367" s="132" t="s">
        <v>426</v>
      </c>
      <c r="D367" s="132"/>
      <c r="E367" s="132"/>
      <c r="F367" s="132"/>
      <c r="G367" s="132"/>
      <c r="H367" s="132"/>
      <c r="I367" s="132">
        <v>1</v>
      </c>
      <c r="J367" s="132"/>
      <c r="K367" s="132"/>
      <c r="L367" s="132"/>
      <c r="M367" s="132"/>
      <c r="N367" s="132"/>
      <c r="O367" s="132"/>
      <c r="P367" s="132"/>
      <c r="Q367" s="132">
        <f t="shared" si="10"/>
        <v>1</v>
      </c>
      <c r="R367" t="s">
        <v>696</v>
      </c>
    </row>
    <row r="368" spans="1:18" x14ac:dyDescent="0.25">
      <c r="A368" s="132" t="s">
        <v>95</v>
      </c>
      <c r="B368" s="132" t="s">
        <v>239</v>
      </c>
      <c r="C368" s="132" t="s">
        <v>291</v>
      </c>
      <c r="D368" s="132"/>
      <c r="E368" s="132"/>
      <c r="F368" s="132"/>
      <c r="G368" s="132"/>
      <c r="H368" s="132"/>
      <c r="I368" s="132">
        <v>1</v>
      </c>
      <c r="J368" s="132"/>
      <c r="K368" s="132"/>
      <c r="L368" s="132"/>
      <c r="M368" s="132"/>
      <c r="N368" s="132"/>
      <c r="O368" s="132"/>
      <c r="P368" s="132"/>
      <c r="Q368" s="132">
        <f t="shared" si="10"/>
        <v>1</v>
      </c>
      <c r="R368" t="s">
        <v>696</v>
      </c>
    </row>
    <row r="369" spans="1:18" x14ac:dyDescent="0.25">
      <c r="A369" s="132" t="s">
        <v>95</v>
      </c>
      <c r="B369" s="132" t="s">
        <v>422</v>
      </c>
      <c r="C369" s="132" t="s">
        <v>423</v>
      </c>
      <c r="D369" s="132"/>
      <c r="E369" s="132"/>
      <c r="F369" s="132"/>
      <c r="G369" s="132"/>
      <c r="H369" s="132"/>
      <c r="I369" s="132">
        <v>1</v>
      </c>
      <c r="J369" s="132"/>
      <c r="K369" s="132"/>
      <c r="L369" s="132"/>
      <c r="M369" s="132"/>
      <c r="N369" s="132"/>
      <c r="O369" s="132"/>
      <c r="P369" s="132"/>
      <c r="Q369" s="132">
        <f t="shared" si="10"/>
        <v>1</v>
      </c>
      <c r="R369" t="s">
        <v>696</v>
      </c>
    </row>
    <row r="370" spans="1:18" x14ac:dyDescent="0.25">
      <c r="A370" s="132" t="s">
        <v>95</v>
      </c>
      <c r="B370" s="132" t="s">
        <v>424</v>
      </c>
      <c r="C370" s="132" t="s">
        <v>302</v>
      </c>
      <c r="D370" s="132"/>
      <c r="E370" s="132"/>
      <c r="F370" s="132"/>
      <c r="G370" s="132"/>
      <c r="H370" s="132"/>
      <c r="I370" s="132">
        <v>1</v>
      </c>
      <c r="J370" s="132"/>
      <c r="K370" s="132"/>
      <c r="L370" s="132"/>
      <c r="M370" s="132"/>
      <c r="N370" s="132"/>
      <c r="O370" s="132"/>
      <c r="P370" s="132"/>
      <c r="Q370" s="132">
        <f t="shared" si="10"/>
        <v>1</v>
      </c>
      <c r="R370" t="s">
        <v>696</v>
      </c>
    </row>
    <row r="371" spans="1:18" x14ac:dyDescent="0.25">
      <c r="A371" s="132" t="s">
        <v>92</v>
      </c>
      <c r="B371" s="132" t="s">
        <v>406</v>
      </c>
      <c r="C371" s="132" t="s">
        <v>246</v>
      </c>
      <c r="D371" s="132"/>
      <c r="E371" s="132"/>
      <c r="F371" s="132"/>
      <c r="G371" s="132">
        <v>1</v>
      </c>
      <c r="H371" s="132"/>
      <c r="I371" s="132"/>
      <c r="J371" s="132"/>
      <c r="K371" s="132"/>
      <c r="L371" s="132"/>
      <c r="M371" s="132"/>
      <c r="N371" s="132"/>
      <c r="O371" s="132"/>
      <c r="P371" s="132"/>
      <c r="Q371" s="132">
        <f t="shared" si="10"/>
        <v>1</v>
      </c>
    </row>
    <row r="372" spans="1:18" x14ac:dyDescent="0.25">
      <c r="A372" s="132" t="s">
        <v>432</v>
      </c>
      <c r="B372" s="132" t="s">
        <v>433</v>
      </c>
      <c r="C372" s="132" t="s">
        <v>237</v>
      </c>
      <c r="D372" s="132"/>
      <c r="E372" s="132"/>
      <c r="F372" s="132"/>
      <c r="G372" s="132"/>
      <c r="H372" s="132"/>
      <c r="I372" s="132"/>
      <c r="J372" s="132">
        <v>1</v>
      </c>
      <c r="K372" s="132"/>
      <c r="L372" s="132"/>
      <c r="M372" s="132"/>
      <c r="N372" s="132"/>
      <c r="O372" s="132"/>
      <c r="P372" s="132"/>
      <c r="Q372" s="132">
        <f t="shared" si="10"/>
        <v>1</v>
      </c>
    </row>
    <row r="373" spans="1:18" x14ac:dyDescent="0.25">
      <c r="A373" s="132" t="s">
        <v>432</v>
      </c>
      <c r="B373" s="132" t="s">
        <v>249</v>
      </c>
      <c r="C373" s="132" t="s">
        <v>438</v>
      </c>
      <c r="D373" s="132"/>
      <c r="E373" s="132"/>
      <c r="F373" s="132"/>
      <c r="G373" s="132"/>
      <c r="H373" s="132"/>
      <c r="I373" s="132"/>
      <c r="J373" s="132">
        <v>1</v>
      </c>
      <c r="K373" s="132"/>
      <c r="L373" s="132"/>
      <c r="M373" s="132"/>
      <c r="N373" s="132"/>
      <c r="O373" s="132"/>
      <c r="P373" s="132"/>
      <c r="Q373" s="132">
        <f t="shared" si="10"/>
        <v>1</v>
      </c>
    </row>
    <row r="374" spans="1:18" x14ac:dyDescent="0.25">
      <c r="A374" s="132" t="s">
        <v>432</v>
      </c>
      <c r="B374" s="132" t="s">
        <v>268</v>
      </c>
      <c r="C374" s="132" t="s">
        <v>560</v>
      </c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>
        <v>1</v>
      </c>
      <c r="Q374" s="132">
        <f t="shared" si="10"/>
        <v>1</v>
      </c>
    </row>
    <row r="375" spans="1:18" x14ac:dyDescent="0.25">
      <c r="A375" s="132" t="s">
        <v>432</v>
      </c>
      <c r="B375" s="132" t="s">
        <v>436</v>
      </c>
      <c r="C375" s="132" t="s">
        <v>437</v>
      </c>
      <c r="D375" s="132"/>
      <c r="E375" s="132"/>
      <c r="F375" s="132"/>
      <c r="G375" s="132"/>
      <c r="H375" s="132"/>
      <c r="I375" s="132"/>
      <c r="J375" s="132">
        <v>1</v>
      </c>
      <c r="K375" s="132"/>
      <c r="L375" s="132"/>
      <c r="M375" s="132"/>
      <c r="N375" s="132"/>
      <c r="O375" s="132"/>
      <c r="P375" s="132"/>
      <c r="Q375" s="132">
        <f t="shared" si="10"/>
        <v>1</v>
      </c>
    </row>
    <row r="376" spans="1:18" x14ac:dyDescent="0.25">
      <c r="A376" s="132" t="s">
        <v>432</v>
      </c>
      <c r="B376" s="132" t="s">
        <v>434</v>
      </c>
      <c r="C376" s="132" t="s">
        <v>312</v>
      </c>
      <c r="D376" s="132"/>
      <c r="E376" s="132"/>
      <c r="F376" s="132"/>
      <c r="G376" s="132"/>
      <c r="H376" s="132"/>
      <c r="I376" s="132"/>
      <c r="J376" s="132">
        <v>1</v>
      </c>
      <c r="K376" s="132"/>
      <c r="L376" s="132"/>
      <c r="M376" s="132"/>
      <c r="N376" s="132"/>
      <c r="O376" s="132"/>
      <c r="P376" s="132"/>
      <c r="Q376" s="132">
        <f t="shared" si="10"/>
        <v>1</v>
      </c>
    </row>
    <row r="377" spans="1:18" x14ac:dyDescent="0.25">
      <c r="A377" s="132" t="s">
        <v>432</v>
      </c>
      <c r="B377" s="132" t="s">
        <v>247</v>
      </c>
      <c r="C377" s="132" t="s">
        <v>312</v>
      </c>
      <c r="D377" s="132"/>
      <c r="E377" s="132"/>
      <c r="F377" s="132"/>
      <c r="G377" s="132"/>
      <c r="H377" s="132"/>
      <c r="I377" s="132"/>
      <c r="J377" s="132">
        <v>2</v>
      </c>
      <c r="K377" s="132"/>
      <c r="L377" s="132"/>
      <c r="M377" s="132"/>
      <c r="N377" s="132"/>
      <c r="O377" s="132"/>
      <c r="P377" s="132">
        <v>3</v>
      </c>
      <c r="Q377" s="132">
        <f t="shared" si="10"/>
        <v>5</v>
      </c>
      <c r="R377" t="s">
        <v>697</v>
      </c>
    </row>
    <row r="378" spans="1:18" x14ac:dyDescent="0.25">
      <c r="A378" s="132" t="s">
        <v>432</v>
      </c>
      <c r="B378" s="132" t="s">
        <v>439</v>
      </c>
      <c r="C378" s="132" t="s">
        <v>440</v>
      </c>
      <c r="D378" s="132"/>
      <c r="E378" s="132"/>
      <c r="F378" s="132"/>
      <c r="G378" s="132"/>
      <c r="H378" s="132"/>
      <c r="I378" s="132"/>
      <c r="J378" s="132">
        <v>1</v>
      </c>
      <c r="K378" s="132"/>
      <c r="L378" s="132"/>
      <c r="M378" s="132"/>
      <c r="N378" s="132"/>
      <c r="O378" s="132"/>
      <c r="P378" s="132"/>
      <c r="Q378" s="132">
        <f t="shared" si="10"/>
        <v>1</v>
      </c>
    </row>
    <row r="379" spans="1:18" x14ac:dyDescent="0.25">
      <c r="A379" s="132" t="s">
        <v>432</v>
      </c>
      <c r="B379" s="132" t="s">
        <v>254</v>
      </c>
      <c r="C379" s="132" t="s">
        <v>559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>
        <v>2</v>
      </c>
      <c r="Q379" s="132">
        <f t="shared" si="10"/>
        <v>2</v>
      </c>
    </row>
    <row r="380" spans="1:18" x14ac:dyDescent="0.25">
      <c r="A380" s="132" t="s">
        <v>432</v>
      </c>
      <c r="B380" s="132" t="s">
        <v>254</v>
      </c>
      <c r="C380" s="132" t="s">
        <v>435</v>
      </c>
      <c r="D380" s="132"/>
      <c r="E380" s="132"/>
      <c r="F380" s="132"/>
      <c r="G380" s="132"/>
      <c r="H380" s="132"/>
      <c r="I380" s="132"/>
      <c r="J380" s="132">
        <v>1</v>
      </c>
      <c r="K380" s="132"/>
      <c r="L380" s="132"/>
      <c r="M380" s="132"/>
      <c r="N380" s="132"/>
      <c r="O380" s="132"/>
      <c r="P380" s="132"/>
      <c r="Q380" s="132">
        <f t="shared" si="10"/>
        <v>1</v>
      </c>
    </row>
    <row r="381" spans="1:18" x14ac:dyDescent="0.25">
      <c r="A381" s="132" t="s">
        <v>432</v>
      </c>
      <c r="B381" s="132" t="s">
        <v>258</v>
      </c>
      <c r="C381" s="132" t="s">
        <v>302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>
        <v>1</v>
      </c>
      <c r="Q381" s="132">
        <f t="shared" si="10"/>
        <v>1</v>
      </c>
    </row>
    <row r="382" spans="1:18" x14ac:dyDescent="0.25">
      <c r="A382" s="132" t="s">
        <v>432</v>
      </c>
      <c r="B382" s="132" t="s">
        <v>657</v>
      </c>
      <c r="C382" s="132" t="s">
        <v>302</v>
      </c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>
        <v>1</v>
      </c>
      <c r="Q382" s="132">
        <f t="shared" si="10"/>
        <v>1</v>
      </c>
    </row>
    <row r="383" spans="1:18" x14ac:dyDescent="0.25">
      <c r="A383" s="132" t="s">
        <v>432</v>
      </c>
      <c r="B383" s="132" t="s">
        <v>235</v>
      </c>
      <c r="C383" s="132" t="s">
        <v>297</v>
      </c>
      <c r="D383" s="132"/>
      <c r="E383" s="132"/>
      <c r="F383" s="132"/>
      <c r="G383" s="132"/>
      <c r="H383" s="132"/>
      <c r="I383" s="132"/>
      <c r="J383" s="132">
        <v>2</v>
      </c>
      <c r="K383" s="132"/>
      <c r="L383" s="132"/>
      <c r="M383" s="132"/>
      <c r="N383" s="132"/>
      <c r="O383" s="132"/>
      <c r="P383" s="132">
        <v>1</v>
      </c>
      <c r="Q383" s="132">
        <f t="shared" si="10"/>
        <v>3</v>
      </c>
    </row>
    <row r="384" spans="1:18" x14ac:dyDescent="0.25">
      <c r="A384" s="132" t="s">
        <v>432</v>
      </c>
      <c r="B384" s="132" t="s">
        <v>248</v>
      </c>
      <c r="C384" s="132" t="s">
        <v>297</v>
      </c>
      <c r="D384" s="132"/>
      <c r="E384" s="132"/>
      <c r="F384" s="132"/>
      <c r="G384" s="132"/>
      <c r="H384" s="132"/>
      <c r="I384" s="132"/>
      <c r="J384" s="132">
        <v>4</v>
      </c>
      <c r="K384" s="132"/>
      <c r="L384" s="132"/>
      <c r="M384" s="132"/>
      <c r="N384" s="132"/>
      <c r="O384" s="132"/>
      <c r="P384" s="132"/>
      <c r="Q384" s="132">
        <f t="shared" si="10"/>
        <v>4</v>
      </c>
      <c r="R384" t="s">
        <v>697</v>
      </c>
    </row>
    <row r="385" spans="1:18" x14ac:dyDescent="0.25">
      <c r="A385" s="132" t="s">
        <v>81</v>
      </c>
      <c r="B385" s="132" t="s">
        <v>306</v>
      </c>
      <c r="C385" s="132" t="s">
        <v>695</v>
      </c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>
        <v>1</v>
      </c>
      <c r="Q385" s="132">
        <f t="shared" si="10"/>
        <v>1</v>
      </c>
    </row>
    <row r="386" spans="1:18" x14ac:dyDescent="0.25">
      <c r="A386" s="132" t="s">
        <v>81</v>
      </c>
      <c r="B386" s="132" t="s">
        <v>268</v>
      </c>
      <c r="C386" s="132" t="s">
        <v>560</v>
      </c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>
        <v>1</v>
      </c>
      <c r="Q386" s="132">
        <f t="shared" si="10"/>
        <v>1</v>
      </c>
    </row>
    <row r="387" spans="1:18" x14ac:dyDescent="0.25">
      <c r="A387" s="132" t="s">
        <v>81</v>
      </c>
      <c r="B387" s="132" t="s">
        <v>434</v>
      </c>
      <c r="C387" s="132" t="s">
        <v>312</v>
      </c>
      <c r="D387" s="132"/>
      <c r="E387" s="132"/>
      <c r="F387" s="132"/>
      <c r="G387" s="132"/>
      <c r="H387" s="132"/>
      <c r="I387" s="132"/>
      <c r="J387" s="132">
        <v>2</v>
      </c>
      <c r="K387" s="132"/>
      <c r="L387" s="132"/>
      <c r="M387" s="132"/>
      <c r="N387" s="132"/>
      <c r="O387" s="132"/>
      <c r="P387" s="132">
        <v>2</v>
      </c>
      <c r="Q387" s="132">
        <f t="shared" si="10"/>
        <v>4</v>
      </c>
      <c r="R387" t="s">
        <v>697</v>
      </c>
    </row>
    <row r="388" spans="1:18" x14ac:dyDescent="0.25">
      <c r="A388" s="132" t="s">
        <v>81</v>
      </c>
      <c r="B388" s="132" t="s">
        <v>240</v>
      </c>
      <c r="C388" s="132" t="s">
        <v>440</v>
      </c>
      <c r="D388" s="132"/>
      <c r="E388" s="132"/>
      <c r="F388" s="132"/>
      <c r="G388" s="132"/>
      <c r="H388" s="132"/>
      <c r="I388" s="132"/>
      <c r="J388" s="132">
        <v>1</v>
      </c>
      <c r="K388" s="132"/>
      <c r="L388" s="132"/>
      <c r="M388" s="132"/>
      <c r="N388" s="132"/>
      <c r="O388" s="132"/>
      <c r="P388" s="132"/>
      <c r="Q388" s="132">
        <f t="shared" si="10"/>
        <v>1</v>
      </c>
    </row>
    <row r="389" spans="1:18" x14ac:dyDescent="0.25">
      <c r="A389" s="132" t="s">
        <v>81</v>
      </c>
      <c r="B389" s="132" t="s">
        <v>658</v>
      </c>
      <c r="C389" s="132" t="s">
        <v>302</v>
      </c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>
        <v>1</v>
      </c>
      <c r="Q389" s="132">
        <f t="shared" ref="Q389:Q442" si="11">SUM(D389:P389)</f>
        <v>1</v>
      </c>
    </row>
    <row r="390" spans="1:18" x14ac:dyDescent="0.25">
      <c r="A390" s="132" t="s">
        <v>502</v>
      </c>
      <c r="B390" s="132" t="s">
        <v>673</v>
      </c>
      <c r="C390" s="132" t="s">
        <v>674</v>
      </c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>
        <v>1</v>
      </c>
      <c r="Q390" s="132">
        <f t="shared" si="11"/>
        <v>1</v>
      </c>
      <c r="R390" t="s">
        <v>696</v>
      </c>
    </row>
    <row r="391" spans="1:18" x14ac:dyDescent="0.25">
      <c r="A391" s="132" t="s">
        <v>502</v>
      </c>
      <c r="B391" s="132" t="s">
        <v>275</v>
      </c>
      <c r="C391" s="132" t="s">
        <v>572</v>
      </c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>
        <v>1</v>
      </c>
      <c r="Q391" s="132">
        <f t="shared" si="11"/>
        <v>1</v>
      </c>
      <c r="R391" t="s">
        <v>696</v>
      </c>
    </row>
    <row r="392" spans="1:18" x14ac:dyDescent="0.25">
      <c r="A392" s="132" t="s">
        <v>502</v>
      </c>
      <c r="B392" s="132" t="s">
        <v>504</v>
      </c>
      <c r="C392" s="132" t="s">
        <v>464</v>
      </c>
      <c r="D392" s="132"/>
      <c r="E392" s="132"/>
      <c r="F392" s="132"/>
      <c r="G392" s="132"/>
      <c r="H392" s="132"/>
      <c r="I392" s="132"/>
      <c r="J392" s="132"/>
      <c r="K392" s="132"/>
      <c r="L392" s="132"/>
      <c r="M392" s="132">
        <v>1</v>
      </c>
      <c r="N392" s="132"/>
      <c r="O392" s="132"/>
      <c r="P392" s="132"/>
      <c r="Q392" s="132">
        <f t="shared" si="11"/>
        <v>1</v>
      </c>
      <c r="R392" t="s">
        <v>696</v>
      </c>
    </row>
    <row r="393" spans="1:18" x14ac:dyDescent="0.25">
      <c r="A393" s="132" t="s">
        <v>502</v>
      </c>
      <c r="B393" s="132" t="s">
        <v>251</v>
      </c>
      <c r="C393" s="132" t="s">
        <v>503</v>
      </c>
      <c r="D393" s="132"/>
      <c r="E393" s="132"/>
      <c r="F393" s="132"/>
      <c r="G393" s="132"/>
      <c r="H393" s="132"/>
      <c r="I393" s="132"/>
      <c r="J393" s="132"/>
      <c r="K393" s="132"/>
      <c r="L393" s="132"/>
      <c r="M393" s="132">
        <v>1</v>
      </c>
      <c r="N393" s="132"/>
      <c r="O393" s="132"/>
      <c r="P393" s="132"/>
      <c r="Q393" s="132">
        <f t="shared" si="11"/>
        <v>1</v>
      </c>
      <c r="R393" t="s">
        <v>696</v>
      </c>
    </row>
    <row r="394" spans="1:18" x14ac:dyDescent="0.25">
      <c r="A394" s="132" t="s">
        <v>502</v>
      </c>
      <c r="B394" s="132" t="s">
        <v>573</v>
      </c>
      <c r="C394" s="132" t="s">
        <v>574</v>
      </c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>
        <v>1</v>
      </c>
      <c r="Q394" s="132">
        <f t="shared" si="11"/>
        <v>1</v>
      </c>
      <c r="R394" t="s">
        <v>696</v>
      </c>
    </row>
    <row r="395" spans="1:18" x14ac:dyDescent="0.25">
      <c r="A395" s="132" t="s">
        <v>115</v>
      </c>
      <c r="B395" s="132" t="s">
        <v>292</v>
      </c>
      <c r="C395" s="132" t="s">
        <v>291</v>
      </c>
      <c r="D395" s="132"/>
      <c r="E395" s="132"/>
      <c r="F395" s="132"/>
      <c r="G395" s="132"/>
      <c r="H395" s="132"/>
      <c r="I395" s="132"/>
      <c r="J395" s="132"/>
      <c r="K395" s="132"/>
      <c r="L395" s="132"/>
      <c r="M395" s="132">
        <v>1</v>
      </c>
      <c r="N395" s="132"/>
      <c r="O395" s="132"/>
      <c r="P395" s="132"/>
      <c r="Q395" s="132">
        <f t="shared" si="11"/>
        <v>1</v>
      </c>
      <c r="R395" t="s">
        <v>696</v>
      </c>
    </row>
    <row r="396" spans="1:18" x14ac:dyDescent="0.25">
      <c r="A396" s="132" t="s">
        <v>115</v>
      </c>
      <c r="B396" s="132" t="s">
        <v>675</v>
      </c>
      <c r="C396" s="132" t="s">
        <v>676</v>
      </c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>
        <v>1</v>
      </c>
      <c r="Q396" s="132">
        <f t="shared" si="11"/>
        <v>1</v>
      </c>
      <c r="R396" t="s">
        <v>696</v>
      </c>
    </row>
    <row r="397" spans="1:18" x14ac:dyDescent="0.25">
      <c r="A397" s="132" t="s">
        <v>455</v>
      </c>
      <c r="B397" s="132" t="s">
        <v>274</v>
      </c>
      <c r="C397" s="132" t="s">
        <v>314</v>
      </c>
      <c r="D397" s="132"/>
      <c r="E397" s="132"/>
      <c r="F397" s="132"/>
      <c r="G397" s="132"/>
      <c r="H397" s="132"/>
      <c r="I397" s="132"/>
      <c r="J397" s="132"/>
      <c r="K397" s="132">
        <v>2</v>
      </c>
      <c r="L397" s="132"/>
      <c r="M397" s="132"/>
      <c r="N397" s="132"/>
      <c r="O397" s="132"/>
      <c r="P397" s="132">
        <v>2</v>
      </c>
      <c r="Q397" s="132">
        <f t="shared" si="11"/>
        <v>4</v>
      </c>
      <c r="R397" t="s">
        <v>697</v>
      </c>
    </row>
    <row r="398" spans="1:18" x14ac:dyDescent="0.25">
      <c r="A398" s="132" t="s">
        <v>455</v>
      </c>
      <c r="B398" s="132" t="s">
        <v>456</v>
      </c>
      <c r="C398" s="132" t="s">
        <v>457</v>
      </c>
      <c r="D398" s="132"/>
      <c r="E398" s="132"/>
      <c r="F398" s="132"/>
      <c r="G398" s="132"/>
      <c r="H398" s="132"/>
      <c r="I398" s="132"/>
      <c r="J398" s="132"/>
      <c r="K398" s="132">
        <v>1</v>
      </c>
      <c r="L398" s="132"/>
      <c r="M398" s="132"/>
      <c r="N398" s="132"/>
      <c r="O398" s="132"/>
      <c r="P398" s="132"/>
      <c r="Q398" s="132">
        <f t="shared" si="11"/>
        <v>1</v>
      </c>
    </row>
    <row r="399" spans="1:18" x14ac:dyDescent="0.25">
      <c r="A399" s="132" t="s">
        <v>455</v>
      </c>
      <c r="B399" s="132" t="s">
        <v>321</v>
      </c>
      <c r="C399" s="132" t="s">
        <v>304</v>
      </c>
      <c r="D399" s="132"/>
      <c r="E399" s="132"/>
      <c r="F399" s="132"/>
      <c r="G399" s="132"/>
      <c r="H399" s="132"/>
      <c r="I399" s="132"/>
      <c r="J399" s="132"/>
      <c r="K399" s="132">
        <v>1</v>
      </c>
      <c r="L399" s="132"/>
      <c r="M399" s="132"/>
      <c r="N399" s="132"/>
      <c r="O399" s="132"/>
      <c r="P399" s="132"/>
      <c r="Q399" s="132">
        <f t="shared" si="11"/>
        <v>1</v>
      </c>
    </row>
    <row r="400" spans="1:18" x14ac:dyDescent="0.25">
      <c r="A400" s="132" t="s">
        <v>455</v>
      </c>
      <c r="B400" s="132" t="s">
        <v>349</v>
      </c>
      <c r="C400" s="132" t="s">
        <v>660</v>
      </c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>
        <v>1</v>
      </c>
      <c r="Q400" s="132">
        <f t="shared" si="11"/>
        <v>1</v>
      </c>
    </row>
    <row r="401" spans="1:18" x14ac:dyDescent="0.25">
      <c r="A401" s="132" t="s">
        <v>455</v>
      </c>
      <c r="B401" s="132" t="s">
        <v>562</v>
      </c>
      <c r="C401" s="132" t="s">
        <v>563</v>
      </c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>
        <v>1</v>
      </c>
      <c r="Q401" s="132">
        <f t="shared" si="11"/>
        <v>1</v>
      </c>
    </row>
    <row r="402" spans="1:18" x14ac:dyDescent="0.25">
      <c r="A402" s="132" t="s">
        <v>455</v>
      </c>
      <c r="B402" s="132" t="s">
        <v>236</v>
      </c>
      <c r="C402" s="132" t="s">
        <v>315</v>
      </c>
      <c r="D402" s="132"/>
      <c r="E402" s="132"/>
      <c r="F402" s="132"/>
      <c r="G402" s="132"/>
      <c r="H402" s="132"/>
      <c r="I402" s="132"/>
      <c r="J402" s="132"/>
      <c r="K402" s="132">
        <v>1</v>
      </c>
      <c r="L402" s="132"/>
      <c r="M402" s="132"/>
      <c r="N402" s="132"/>
      <c r="O402" s="132"/>
      <c r="P402" s="132">
        <v>2</v>
      </c>
      <c r="Q402" s="132">
        <f t="shared" si="11"/>
        <v>3</v>
      </c>
    </row>
    <row r="403" spans="1:18" x14ac:dyDescent="0.25">
      <c r="A403" s="132" t="s">
        <v>455</v>
      </c>
      <c r="B403" s="132" t="s">
        <v>659</v>
      </c>
      <c r="C403" s="132" t="s">
        <v>315</v>
      </c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>
        <v>1</v>
      </c>
      <c r="Q403" s="132">
        <f t="shared" si="11"/>
        <v>1</v>
      </c>
    </row>
    <row r="404" spans="1:18" x14ac:dyDescent="0.25">
      <c r="A404" s="132" t="s">
        <v>455</v>
      </c>
      <c r="B404" s="132" t="s">
        <v>296</v>
      </c>
      <c r="C404" s="132" t="s">
        <v>315</v>
      </c>
      <c r="D404" s="132"/>
      <c r="E404" s="132"/>
      <c r="F404" s="132"/>
      <c r="G404" s="132"/>
      <c r="H404" s="132"/>
      <c r="I404" s="132"/>
      <c r="J404" s="132"/>
      <c r="K404" s="132">
        <v>2</v>
      </c>
      <c r="L404" s="132"/>
      <c r="M404" s="132"/>
      <c r="N404" s="132"/>
      <c r="O404" s="132"/>
      <c r="P404" s="132">
        <v>2</v>
      </c>
      <c r="Q404" s="132">
        <f t="shared" si="11"/>
        <v>4</v>
      </c>
      <c r="R404" t="s">
        <v>697</v>
      </c>
    </row>
    <row r="405" spans="1:18" x14ac:dyDescent="0.25">
      <c r="A405" s="132" t="s">
        <v>455</v>
      </c>
      <c r="B405" s="132" t="s">
        <v>458</v>
      </c>
      <c r="C405" s="132" t="s">
        <v>316</v>
      </c>
      <c r="D405" s="132"/>
      <c r="E405" s="132"/>
      <c r="F405" s="132"/>
      <c r="G405" s="132"/>
      <c r="H405" s="132"/>
      <c r="I405" s="132"/>
      <c r="J405" s="132"/>
      <c r="K405" s="132">
        <v>1</v>
      </c>
      <c r="L405" s="132"/>
      <c r="M405" s="132"/>
      <c r="N405" s="132"/>
      <c r="O405" s="132"/>
      <c r="P405" s="132"/>
      <c r="Q405" s="132">
        <f t="shared" si="11"/>
        <v>1</v>
      </c>
    </row>
    <row r="406" spans="1:18" x14ac:dyDescent="0.25">
      <c r="A406" s="132" t="s">
        <v>455</v>
      </c>
      <c r="B406" s="132" t="s">
        <v>275</v>
      </c>
      <c r="C406" s="132" t="s">
        <v>546</v>
      </c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>
        <v>1</v>
      </c>
      <c r="Q406" s="132">
        <f t="shared" si="11"/>
        <v>1</v>
      </c>
    </row>
    <row r="407" spans="1:18" x14ac:dyDescent="0.25">
      <c r="A407" s="132" t="s">
        <v>455</v>
      </c>
      <c r="B407" s="132" t="s">
        <v>459</v>
      </c>
      <c r="C407" s="132" t="s">
        <v>229</v>
      </c>
      <c r="D407" s="132"/>
      <c r="E407" s="132"/>
      <c r="F407" s="132"/>
      <c r="G407" s="132"/>
      <c r="H407" s="132"/>
      <c r="I407" s="132"/>
      <c r="J407" s="132"/>
      <c r="K407" s="132">
        <v>1</v>
      </c>
      <c r="L407" s="132"/>
      <c r="M407" s="132"/>
      <c r="N407" s="132"/>
      <c r="O407" s="132"/>
      <c r="P407" s="132">
        <f>2+1</f>
        <v>3</v>
      </c>
      <c r="Q407" s="132">
        <f t="shared" si="11"/>
        <v>4</v>
      </c>
      <c r="R407" t="s">
        <v>697</v>
      </c>
    </row>
    <row r="408" spans="1:18" x14ac:dyDescent="0.25">
      <c r="A408" s="132" t="s">
        <v>475</v>
      </c>
      <c r="B408" s="132" t="s">
        <v>311</v>
      </c>
      <c r="C408" s="132" t="s">
        <v>568</v>
      </c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>
        <v>1</v>
      </c>
      <c r="Q408" s="132">
        <f t="shared" si="11"/>
        <v>1</v>
      </c>
    </row>
    <row r="409" spans="1:18" x14ac:dyDescent="0.25">
      <c r="A409" s="132" t="s">
        <v>475</v>
      </c>
      <c r="B409" s="132" t="s">
        <v>254</v>
      </c>
      <c r="C409" s="132" t="s">
        <v>476</v>
      </c>
      <c r="D409" s="132"/>
      <c r="E409" s="132"/>
      <c r="F409" s="132"/>
      <c r="G409" s="132"/>
      <c r="H409" s="132"/>
      <c r="I409" s="132"/>
      <c r="J409" s="132"/>
      <c r="K409" s="132"/>
      <c r="L409" s="132">
        <v>1</v>
      </c>
      <c r="M409" s="132"/>
      <c r="N409" s="132"/>
      <c r="O409" s="132"/>
      <c r="P409" s="132"/>
      <c r="Q409" s="132">
        <f t="shared" si="11"/>
        <v>1</v>
      </c>
    </row>
    <row r="410" spans="1:18" x14ac:dyDescent="0.25">
      <c r="A410" s="132" t="s">
        <v>475</v>
      </c>
      <c r="B410" s="132" t="s">
        <v>226</v>
      </c>
      <c r="C410" s="132" t="s">
        <v>267</v>
      </c>
      <c r="D410" s="132"/>
      <c r="E410" s="132"/>
      <c r="F410" s="132"/>
      <c r="G410" s="132"/>
      <c r="H410" s="132"/>
      <c r="I410" s="132"/>
      <c r="J410" s="132"/>
      <c r="K410" s="132"/>
      <c r="L410" s="132">
        <v>1</v>
      </c>
      <c r="M410" s="132"/>
      <c r="N410" s="132"/>
      <c r="O410" s="132"/>
      <c r="P410" s="132"/>
      <c r="Q410" s="132">
        <f t="shared" si="11"/>
        <v>1</v>
      </c>
    </row>
    <row r="411" spans="1:18" x14ac:dyDescent="0.25">
      <c r="A411" s="132" t="s">
        <v>103</v>
      </c>
      <c r="B411" s="132" t="s">
        <v>311</v>
      </c>
      <c r="C411" s="132" t="s">
        <v>568</v>
      </c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>
        <v>1</v>
      </c>
      <c r="Q411" s="132">
        <f t="shared" si="11"/>
        <v>1</v>
      </c>
    </row>
    <row r="412" spans="1:18" x14ac:dyDescent="0.25">
      <c r="A412" s="132" t="s">
        <v>103</v>
      </c>
      <c r="B412" s="132" t="s">
        <v>477</v>
      </c>
      <c r="C412" s="132" t="s">
        <v>478</v>
      </c>
      <c r="D412" s="132"/>
      <c r="E412" s="132"/>
      <c r="F412" s="132"/>
      <c r="G412" s="132"/>
      <c r="H412" s="132"/>
      <c r="I412" s="132"/>
      <c r="J412" s="132"/>
      <c r="K412" s="132"/>
      <c r="L412" s="132">
        <v>1</v>
      </c>
      <c r="M412" s="132"/>
      <c r="N412" s="132"/>
      <c r="O412" s="132"/>
      <c r="P412" s="132"/>
      <c r="Q412" s="132">
        <f t="shared" si="11"/>
        <v>1</v>
      </c>
    </row>
    <row r="413" spans="1:18" x14ac:dyDescent="0.25">
      <c r="A413" s="132" t="s">
        <v>479</v>
      </c>
      <c r="B413" s="132" t="s">
        <v>290</v>
      </c>
      <c r="C413" s="132" t="s">
        <v>325</v>
      </c>
      <c r="D413" s="132"/>
      <c r="E413" s="132"/>
      <c r="F413" s="132"/>
      <c r="G413" s="132"/>
      <c r="H413" s="132"/>
      <c r="I413" s="132"/>
      <c r="J413" s="132"/>
      <c r="K413" s="132"/>
      <c r="L413" s="132">
        <v>1</v>
      </c>
      <c r="M413" s="132"/>
      <c r="N413" s="132"/>
      <c r="O413" s="132"/>
      <c r="P413" s="132"/>
      <c r="Q413" s="132">
        <f t="shared" si="11"/>
        <v>1</v>
      </c>
    </row>
    <row r="414" spans="1:18" x14ac:dyDescent="0.25">
      <c r="A414" s="132" t="s">
        <v>479</v>
      </c>
      <c r="B414" s="132" t="s">
        <v>480</v>
      </c>
      <c r="C414" s="132" t="s">
        <v>481</v>
      </c>
      <c r="D414" s="132"/>
      <c r="E414" s="132"/>
      <c r="F414" s="132"/>
      <c r="G414" s="132"/>
      <c r="H414" s="132"/>
      <c r="I414" s="132"/>
      <c r="J414" s="132"/>
      <c r="K414" s="132"/>
      <c r="L414" s="132">
        <v>1</v>
      </c>
      <c r="M414" s="132"/>
      <c r="N414" s="132"/>
      <c r="O414" s="132"/>
      <c r="P414" s="132"/>
      <c r="Q414" s="132">
        <f t="shared" si="11"/>
        <v>1</v>
      </c>
    </row>
    <row r="415" spans="1:18" x14ac:dyDescent="0.25">
      <c r="A415" s="132" t="s">
        <v>479</v>
      </c>
      <c r="B415" s="132" t="s">
        <v>244</v>
      </c>
      <c r="C415" s="132" t="s">
        <v>482</v>
      </c>
      <c r="D415" s="132"/>
      <c r="E415" s="132"/>
      <c r="F415" s="132"/>
      <c r="G415" s="132"/>
      <c r="H415" s="132"/>
      <c r="I415" s="132"/>
      <c r="J415" s="132"/>
      <c r="K415" s="132"/>
      <c r="L415" s="132">
        <v>1</v>
      </c>
      <c r="M415" s="132"/>
      <c r="N415" s="132"/>
      <c r="O415" s="132"/>
      <c r="P415" s="132"/>
      <c r="Q415" s="132">
        <f t="shared" si="11"/>
        <v>1</v>
      </c>
    </row>
    <row r="416" spans="1:18" x14ac:dyDescent="0.25">
      <c r="A416" s="132" t="s">
        <v>479</v>
      </c>
      <c r="B416" s="132" t="s">
        <v>253</v>
      </c>
      <c r="C416" s="132" t="s">
        <v>252</v>
      </c>
      <c r="D416" s="132"/>
      <c r="E416" s="132"/>
      <c r="F416" s="132"/>
      <c r="G416" s="132"/>
      <c r="H416" s="132"/>
      <c r="I416" s="132"/>
      <c r="J416" s="132"/>
      <c r="K416" s="132"/>
      <c r="L416" s="132">
        <v>1</v>
      </c>
      <c r="M416" s="132"/>
      <c r="N416" s="132"/>
      <c r="O416" s="132"/>
      <c r="P416" s="132">
        <v>2</v>
      </c>
      <c r="Q416" s="132">
        <f t="shared" si="11"/>
        <v>3</v>
      </c>
      <c r="R416" t="s">
        <v>697</v>
      </c>
    </row>
    <row r="417" spans="1:18" x14ac:dyDescent="0.25">
      <c r="A417" s="132" t="s">
        <v>479</v>
      </c>
      <c r="B417" s="132" t="s">
        <v>670</v>
      </c>
      <c r="C417" s="132" t="s">
        <v>297</v>
      </c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>
        <v>2</v>
      </c>
      <c r="Q417" s="132">
        <f t="shared" si="11"/>
        <v>2</v>
      </c>
    </row>
    <row r="418" spans="1:18" x14ac:dyDescent="0.25">
      <c r="A418" s="132" t="s">
        <v>100</v>
      </c>
      <c r="B418" s="132" t="s">
        <v>221</v>
      </c>
      <c r="C418" s="132" t="s">
        <v>289</v>
      </c>
      <c r="D418" s="132"/>
      <c r="E418" s="132"/>
      <c r="F418" s="132"/>
      <c r="G418" s="132"/>
      <c r="H418" s="132"/>
      <c r="I418" s="132"/>
      <c r="J418" s="132"/>
      <c r="K418" s="132"/>
      <c r="L418" s="132">
        <v>1</v>
      </c>
      <c r="M418" s="132"/>
      <c r="N418" s="132"/>
      <c r="O418" s="132"/>
      <c r="P418" s="132"/>
      <c r="Q418" s="132">
        <f t="shared" si="11"/>
        <v>1</v>
      </c>
    </row>
    <row r="419" spans="1:18" x14ac:dyDescent="0.25">
      <c r="A419" s="132" t="s">
        <v>100</v>
      </c>
      <c r="B419" s="132" t="s">
        <v>274</v>
      </c>
      <c r="C419" s="132" t="s">
        <v>483</v>
      </c>
      <c r="D419" s="132"/>
      <c r="E419" s="132"/>
      <c r="F419" s="132"/>
      <c r="G419" s="132"/>
      <c r="H419" s="132"/>
      <c r="I419" s="132"/>
      <c r="J419" s="132"/>
      <c r="K419" s="132"/>
      <c r="L419" s="132">
        <v>1</v>
      </c>
      <c r="M419" s="132"/>
      <c r="N419" s="132"/>
      <c r="O419" s="132"/>
      <c r="P419" s="132"/>
      <c r="Q419" s="132">
        <f t="shared" si="11"/>
        <v>1</v>
      </c>
    </row>
    <row r="420" spans="1:18" x14ac:dyDescent="0.25">
      <c r="A420" s="132" t="s">
        <v>100</v>
      </c>
      <c r="B420" s="132" t="s">
        <v>671</v>
      </c>
      <c r="C420" s="132" t="s">
        <v>672</v>
      </c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>
        <v>2</v>
      </c>
      <c r="Q420" s="132">
        <f t="shared" si="11"/>
        <v>2</v>
      </c>
      <c r="R420" t="s">
        <v>697</v>
      </c>
    </row>
    <row r="421" spans="1:18" x14ac:dyDescent="0.25">
      <c r="A421" s="132" t="s">
        <v>100</v>
      </c>
      <c r="B421" s="132" t="s">
        <v>275</v>
      </c>
      <c r="C421" s="132" t="s">
        <v>569</v>
      </c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>
        <v>1</v>
      </c>
      <c r="Q421" s="132">
        <f t="shared" si="11"/>
        <v>1</v>
      </c>
    </row>
    <row r="422" spans="1:18" x14ac:dyDescent="0.25">
      <c r="A422" s="132" t="s">
        <v>499</v>
      </c>
      <c r="B422" s="132" t="s">
        <v>277</v>
      </c>
      <c r="C422" s="132" t="s">
        <v>299</v>
      </c>
      <c r="D422" s="132"/>
      <c r="E422" s="132"/>
      <c r="F422" s="132"/>
      <c r="G422" s="132"/>
      <c r="H422" s="132"/>
      <c r="I422" s="132"/>
      <c r="J422" s="132"/>
      <c r="K422" s="132"/>
      <c r="L422" s="132"/>
      <c r="M422" s="132">
        <v>2</v>
      </c>
      <c r="N422" s="132"/>
      <c r="O422" s="132"/>
      <c r="P422" s="132">
        <v>3</v>
      </c>
      <c r="Q422" s="132">
        <f t="shared" si="11"/>
        <v>5</v>
      </c>
      <c r="R422" t="s">
        <v>697</v>
      </c>
    </row>
    <row r="423" spans="1:18" x14ac:dyDescent="0.25">
      <c r="A423" s="132" t="s">
        <v>499</v>
      </c>
      <c r="B423" s="132" t="s">
        <v>570</v>
      </c>
      <c r="C423" s="132" t="s">
        <v>571</v>
      </c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>
        <f>1+1</f>
        <v>2</v>
      </c>
      <c r="Q423" s="132">
        <f t="shared" si="11"/>
        <v>2</v>
      </c>
    </row>
    <row r="424" spans="1:18" x14ac:dyDescent="0.25">
      <c r="A424" s="132" t="s">
        <v>499</v>
      </c>
      <c r="B424" s="132" t="s">
        <v>219</v>
      </c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>
        <v>1</v>
      </c>
      <c r="Q424" s="132">
        <f t="shared" si="11"/>
        <v>1</v>
      </c>
    </row>
    <row r="425" spans="1:18" x14ac:dyDescent="0.25">
      <c r="A425" s="132" t="s">
        <v>499</v>
      </c>
      <c r="B425" s="132" t="s">
        <v>390</v>
      </c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>
        <v>1</v>
      </c>
      <c r="N425" s="132"/>
      <c r="O425" s="132"/>
      <c r="P425" s="132"/>
      <c r="Q425" s="132">
        <f t="shared" si="11"/>
        <v>1</v>
      </c>
    </row>
    <row r="426" spans="1:18" x14ac:dyDescent="0.25">
      <c r="A426" s="132" t="s">
        <v>667</v>
      </c>
      <c r="B426" s="132" t="s">
        <v>628</v>
      </c>
      <c r="C426" s="132" t="s">
        <v>665</v>
      </c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>
        <v>1</v>
      </c>
      <c r="Q426" s="132">
        <f t="shared" si="11"/>
        <v>1</v>
      </c>
      <c r="R426" t="s">
        <v>696</v>
      </c>
    </row>
    <row r="427" spans="1:18" x14ac:dyDescent="0.25">
      <c r="A427" s="132" t="s">
        <v>667</v>
      </c>
      <c r="B427" s="132" t="s">
        <v>253</v>
      </c>
      <c r="C427" s="132" t="s">
        <v>666</v>
      </c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>
        <v>1</v>
      </c>
      <c r="Q427" s="132">
        <f t="shared" si="11"/>
        <v>1</v>
      </c>
      <c r="R427" t="s">
        <v>696</v>
      </c>
    </row>
    <row r="428" spans="1:18" x14ac:dyDescent="0.25">
      <c r="A428" s="132" t="s">
        <v>90</v>
      </c>
      <c r="B428" s="132" t="s">
        <v>628</v>
      </c>
      <c r="C428" s="132" t="s">
        <v>665</v>
      </c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>
        <v>1</v>
      </c>
      <c r="Q428" s="132">
        <f t="shared" si="11"/>
        <v>1</v>
      </c>
      <c r="R428" t="s">
        <v>696</v>
      </c>
    </row>
    <row r="429" spans="1:18" x14ac:dyDescent="0.25">
      <c r="A429" s="132" t="s">
        <v>90</v>
      </c>
      <c r="B429" s="132" t="s">
        <v>244</v>
      </c>
      <c r="C429" s="132" t="s">
        <v>536</v>
      </c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>
        <v>1</v>
      </c>
      <c r="Q429" s="132">
        <f t="shared" si="11"/>
        <v>1</v>
      </c>
      <c r="R429" t="s">
        <v>696</v>
      </c>
    </row>
    <row r="430" spans="1:18" x14ac:dyDescent="0.25">
      <c r="A430" s="132" t="s">
        <v>90</v>
      </c>
      <c r="B430" s="132" t="s">
        <v>300</v>
      </c>
      <c r="C430" s="132" t="s">
        <v>668</v>
      </c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>
        <v>1</v>
      </c>
      <c r="Q430" s="132">
        <f t="shared" si="11"/>
        <v>1</v>
      </c>
      <c r="R430" t="s">
        <v>696</v>
      </c>
    </row>
    <row r="431" spans="1:18" x14ac:dyDescent="0.25">
      <c r="A431" s="132" t="s">
        <v>90</v>
      </c>
      <c r="B431" s="132" t="s">
        <v>342</v>
      </c>
      <c r="C431" s="132" t="s">
        <v>223</v>
      </c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>
        <v>1</v>
      </c>
      <c r="Q431" s="132">
        <f t="shared" si="11"/>
        <v>1</v>
      </c>
      <c r="R431" t="s">
        <v>777</v>
      </c>
    </row>
    <row r="432" spans="1:18" x14ac:dyDescent="0.25">
      <c r="A432" s="132" t="s">
        <v>90</v>
      </c>
      <c r="B432" s="132" t="s">
        <v>566</v>
      </c>
      <c r="C432" s="132" t="s">
        <v>567</v>
      </c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>
        <v>1</v>
      </c>
      <c r="Q432" s="132">
        <f t="shared" si="11"/>
        <v>1</v>
      </c>
      <c r="R432" t="s">
        <v>696</v>
      </c>
    </row>
    <row r="433" spans="1:18" x14ac:dyDescent="0.25">
      <c r="A433" s="132" t="s">
        <v>90</v>
      </c>
      <c r="B433" s="132" t="s">
        <v>219</v>
      </c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>
        <v>1</v>
      </c>
      <c r="O433" s="132"/>
      <c r="P433" s="132">
        <v>1</v>
      </c>
      <c r="Q433" s="132">
        <f t="shared" si="11"/>
        <v>2</v>
      </c>
    </row>
    <row r="434" spans="1:18" x14ac:dyDescent="0.25">
      <c r="A434" s="132" t="s">
        <v>661</v>
      </c>
      <c r="B434" s="132" t="s">
        <v>662</v>
      </c>
      <c r="C434" s="132" t="s">
        <v>663</v>
      </c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>
        <v>1</v>
      </c>
      <c r="Q434" s="132">
        <f t="shared" si="11"/>
        <v>1</v>
      </c>
    </row>
    <row r="435" spans="1:18" x14ac:dyDescent="0.25">
      <c r="A435" s="132" t="s">
        <v>88</v>
      </c>
      <c r="B435" s="132" t="s">
        <v>513</v>
      </c>
      <c r="C435" s="132" t="s">
        <v>308</v>
      </c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>
        <v>4</v>
      </c>
      <c r="P435" s="132"/>
      <c r="Q435" s="132">
        <f t="shared" si="11"/>
        <v>4</v>
      </c>
      <c r="R435" t="s">
        <v>696</v>
      </c>
    </row>
    <row r="436" spans="1:18" x14ac:dyDescent="0.25">
      <c r="A436" s="132" t="s">
        <v>88</v>
      </c>
      <c r="B436" s="132" t="s">
        <v>564</v>
      </c>
      <c r="C436" s="132" t="s">
        <v>565</v>
      </c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>
        <v>1</v>
      </c>
      <c r="Q436" s="132">
        <f t="shared" si="11"/>
        <v>1</v>
      </c>
    </row>
    <row r="437" spans="1:18" x14ac:dyDescent="0.25">
      <c r="A437" s="132" t="s">
        <v>88</v>
      </c>
      <c r="B437" s="132" t="s">
        <v>268</v>
      </c>
      <c r="C437" s="132" t="s">
        <v>664</v>
      </c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>
        <v>2</v>
      </c>
      <c r="Q437" s="132">
        <f t="shared" si="11"/>
        <v>2</v>
      </c>
    </row>
    <row r="438" spans="1:18" x14ac:dyDescent="0.25">
      <c r="A438" s="132" t="s">
        <v>88</v>
      </c>
      <c r="B438" s="132" t="s">
        <v>514</v>
      </c>
      <c r="C438" s="132" t="s">
        <v>515</v>
      </c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>
        <v>1</v>
      </c>
      <c r="P438" s="132"/>
      <c r="Q438" s="132">
        <f t="shared" si="11"/>
        <v>1</v>
      </c>
    </row>
    <row r="439" spans="1:18" x14ac:dyDescent="0.25">
      <c r="A439" s="132" t="s">
        <v>88</v>
      </c>
      <c r="B439" s="132" t="s">
        <v>274</v>
      </c>
      <c r="C439" s="132" t="s">
        <v>279</v>
      </c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>
        <v>1</v>
      </c>
      <c r="P439" s="132"/>
      <c r="Q439" s="132">
        <f t="shared" si="11"/>
        <v>1</v>
      </c>
    </row>
    <row r="440" spans="1:18" x14ac:dyDescent="0.25">
      <c r="A440" s="132" t="s">
        <v>88</v>
      </c>
      <c r="B440" s="132" t="s">
        <v>235</v>
      </c>
      <c r="C440" s="132" t="s">
        <v>279</v>
      </c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>
        <v>1</v>
      </c>
      <c r="P440" s="132"/>
      <c r="Q440" s="132">
        <f t="shared" si="11"/>
        <v>1</v>
      </c>
    </row>
    <row r="441" spans="1:18" x14ac:dyDescent="0.25">
      <c r="A441" s="132" t="s">
        <v>88</v>
      </c>
      <c r="B441" s="132" t="s">
        <v>511</v>
      </c>
      <c r="C441" s="132" t="s">
        <v>512</v>
      </c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>
        <v>1</v>
      </c>
      <c r="P441" s="132"/>
      <c r="Q441" s="132">
        <f t="shared" si="11"/>
        <v>1</v>
      </c>
    </row>
    <row r="442" spans="1:18" x14ac:dyDescent="0.25">
      <c r="A442" s="132" t="s">
        <v>88</v>
      </c>
      <c r="B442" s="132" t="s">
        <v>231</v>
      </c>
      <c r="C442" s="132" t="s">
        <v>326</v>
      </c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>
        <v>2</v>
      </c>
      <c r="P442" s="132">
        <v>2</v>
      </c>
      <c r="Q442" s="132">
        <f t="shared" si="11"/>
        <v>4</v>
      </c>
      <c r="R442" t="s">
        <v>696</v>
      </c>
    </row>
    <row r="443" spans="1:18" x14ac:dyDescent="0.25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>
        <f t="shared" ref="Q443:Q481" si="12">SUM(D443:P443)</f>
        <v>0</v>
      </c>
    </row>
    <row r="444" spans="1:18" x14ac:dyDescent="0.25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>
        <f t="shared" si="12"/>
        <v>0</v>
      </c>
    </row>
    <row r="445" spans="1:18" x14ac:dyDescent="0.25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>
        <f t="shared" si="12"/>
        <v>0</v>
      </c>
    </row>
    <row r="446" spans="1:18" x14ac:dyDescent="0.25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>
        <f t="shared" si="12"/>
        <v>0</v>
      </c>
    </row>
    <row r="447" spans="1:18" x14ac:dyDescent="0.25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>
        <f t="shared" si="12"/>
        <v>0</v>
      </c>
    </row>
    <row r="448" spans="1:18" x14ac:dyDescent="0.25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>
        <f t="shared" si="12"/>
        <v>0</v>
      </c>
    </row>
    <row r="449" spans="1:17" x14ac:dyDescent="0.25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>
        <f t="shared" si="12"/>
        <v>0</v>
      </c>
    </row>
    <row r="450" spans="1:17" x14ac:dyDescent="0.25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>
        <f t="shared" si="12"/>
        <v>0</v>
      </c>
    </row>
    <row r="451" spans="1:17" x14ac:dyDescent="0.25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>
        <f t="shared" si="12"/>
        <v>0</v>
      </c>
    </row>
    <row r="452" spans="1:17" x14ac:dyDescent="0.25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>
        <f t="shared" si="12"/>
        <v>0</v>
      </c>
    </row>
    <row r="453" spans="1:17" x14ac:dyDescent="0.25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>
        <f t="shared" si="12"/>
        <v>0</v>
      </c>
    </row>
    <row r="454" spans="1:17" x14ac:dyDescent="0.25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>
        <f t="shared" si="12"/>
        <v>0</v>
      </c>
    </row>
    <row r="455" spans="1:17" x14ac:dyDescent="0.25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>
        <f t="shared" si="12"/>
        <v>0</v>
      </c>
    </row>
    <row r="456" spans="1:17" x14ac:dyDescent="0.25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>
        <f t="shared" si="12"/>
        <v>0</v>
      </c>
    </row>
    <row r="457" spans="1:17" x14ac:dyDescent="0.25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>
        <f t="shared" si="12"/>
        <v>0</v>
      </c>
    </row>
    <row r="458" spans="1:17" x14ac:dyDescent="0.25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>
        <f t="shared" si="12"/>
        <v>0</v>
      </c>
    </row>
    <row r="459" spans="1:17" x14ac:dyDescent="0.25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>
        <f t="shared" si="12"/>
        <v>0</v>
      </c>
    </row>
    <row r="460" spans="1:17" x14ac:dyDescent="0.25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>
        <f t="shared" si="12"/>
        <v>0</v>
      </c>
    </row>
    <row r="461" spans="1:17" x14ac:dyDescent="0.25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>
        <f t="shared" si="12"/>
        <v>0</v>
      </c>
    </row>
    <row r="462" spans="1:17" x14ac:dyDescent="0.25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>
        <f t="shared" si="12"/>
        <v>0</v>
      </c>
    </row>
    <row r="463" spans="1:17" x14ac:dyDescent="0.25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>
        <f t="shared" si="12"/>
        <v>0</v>
      </c>
    </row>
    <row r="464" spans="1:17" x14ac:dyDescent="0.25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>
        <f t="shared" si="12"/>
        <v>0</v>
      </c>
    </row>
    <row r="465" spans="1:17" x14ac:dyDescent="0.25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>
        <f t="shared" si="12"/>
        <v>0</v>
      </c>
    </row>
    <row r="466" spans="1:17" x14ac:dyDescent="0.25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>
        <f t="shared" si="12"/>
        <v>0</v>
      </c>
    </row>
    <row r="467" spans="1:17" x14ac:dyDescent="0.25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>
        <f t="shared" si="12"/>
        <v>0</v>
      </c>
    </row>
    <row r="468" spans="1:17" x14ac:dyDescent="0.25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>
        <f t="shared" si="12"/>
        <v>0</v>
      </c>
    </row>
    <row r="469" spans="1:17" x14ac:dyDescent="0.25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>
        <f t="shared" si="12"/>
        <v>0</v>
      </c>
    </row>
    <row r="470" spans="1:17" x14ac:dyDescent="0.25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>
        <f t="shared" si="12"/>
        <v>0</v>
      </c>
    </row>
    <row r="471" spans="1:17" x14ac:dyDescent="0.25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>
        <f t="shared" si="12"/>
        <v>0</v>
      </c>
    </row>
    <row r="472" spans="1:17" x14ac:dyDescent="0.25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>
        <f t="shared" si="12"/>
        <v>0</v>
      </c>
    </row>
    <row r="473" spans="1:17" x14ac:dyDescent="0.25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>
        <f t="shared" si="12"/>
        <v>0</v>
      </c>
    </row>
    <row r="474" spans="1:17" x14ac:dyDescent="0.25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>
        <f t="shared" si="12"/>
        <v>0</v>
      </c>
    </row>
    <row r="475" spans="1:17" x14ac:dyDescent="0.25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>
        <f t="shared" si="12"/>
        <v>0</v>
      </c>
    </row>
    <row r="476" spans="1:17" x14ac:dyDescent="0.25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>
        <f t="shared" si="12"/>
        <v>0</v>
      </c>
    </row>
    <row r="477" spans="1:17" x14ac:dyDescent="0.25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>
        <f t="shared" si="12"/>
        <v>0</v>
      </c>
    </row>
    <row r="478" spans="1:17" x14ac:dyDescent="0.25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>
        <f t="shared" si="12"/>
        <v>0</v>
      </c>
    </row>
    <row r="479" spans="1:17" x14ac:dyDescent="0.25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>
        <f t="shared" si="12"/>
        <v>0</v>
      </c>
    </row>
    <row r="480" spans="1:17" x14ac:dyDescent="0.25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>
        <f t="shared" si="12"/>
        <v>0</v>
      </c>
    </row>
    <row r="481" spans="1:17" x14ac:dyDescent="0.25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>
        <f t="shared" si="12"/>
        <v>0</v>
      </c>
    </row>
    <row r="482" spans="1:17" x14ac:dyDescent="0.25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>
        <f t="shared" ref="Q482:Q545" si="13">SUM(D482:P482)</f>
        <v>0</v>
      </c>
    </row>
    <row r="483" spans="1:17" x14ac:dyDescent="0.25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>
        <f t="shared" si="13"/>
        <v>0</v>
      </c>
    </row>
    <row r="484" spans="1:17" x14ac:dyDescent="0.25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>
        <f t="shared" si="13"/>
        <v>0</v>
      </c>
    </row>
    <row r="485" spans="1:17" x14ac:dyDescent="0.25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>
        <f t="shared" si="13"/>
        <v>0</v>
      </c>
    </row>
    <row r="486" spans="1:17" x14ac:dyDescent="0.25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>
        <f t="shared" si="13"/>
        <v>0</v>
      </c>
    </row>
    <row r="487" spans="1:17" x14ac:dyDescent="0.25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>
        <f t="shared" si="13"/>
        <v>0</v>
      </c>
    </row>
    <row r="488" spans="1:17" x14ac:dyDescent="0.25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>
        <f t="shared" si="13"/>
        <v>0</v>
      </c>
    </row>
    <row r="489" spans="1:17" x14ac:dyDescent="0.25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>
        <f t="shared" si="13"/>
        <v>0</v>
      </c>
    </row>
    <row r="490" spans="1:17" x14ac:dyDescent="0.25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>
        <f t="shared" si="13"/>
        <v>0</v>
      </c>
    </row>
    <row r="491" spans="1:17" x14ac:dyDescent="0.25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>
        <f t="shared" si="13"/>
        <v>0</v>
      </c>
    </row>
    <row r="492" spans="1:17" x14ac:dyDescent="0.25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>
        <f t="shared" si="13"/>
        <v>0</v>
      </c>
    </row>
    <row r="493" spans="1:17" x14ac:dyDescent="0.25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>
        <f t="shared" si="13"/>
        <v>0</v>
      </c>
    </row>
    <row r="494" spans="1:17" x14ac:dyDescent="0.25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>
        <f t="shared" si="13"/>
        <v>0</v>
      </c>
    </row>
    <row r="495" spans="1:17" x14ac:dyDescent="0.25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>
        <f t="shared" si="13"/>
        <v>0</v>
      </c>
    </row>
    <row r="496" spans="1:17" x14ac:dyDescent="0.25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>
        <f t="shared" si="13"/>
        <v>0</v>
      </c>
    </row>
    <row r="497" spans="1:17" x14ac:dyDescent="0.25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>
        <f t="shared" si="13"/>
        <v>0</v>
      </c>
    </row>
    <row r="498" spans="1:17" x14ac:dyDescent="0.25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>
        <f t="shared" si="13"/>
        <v>0</v>
      </c>
    </row>
    <row r="499" spans="1:17" x14ac:dyDescent="0.25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>
        <f t="shared" si="13"/>
        <v>0</v>
      </c>
    </row>
    <row r="500" spans="1:17" x14ac:dyDescent="0.25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>
        <f t="shared" si="13"/>
        <v>0</v>
      </c>
    </row>
    <row r="501" spans="1:17" x14ac:dyDescent="0.25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>
        <f t="shared" si="13"/>
        <v>0</v>
      </c>
    </row>
    <row r="502" spans="1:17" x14ac:dyDescent="0.25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>
        <f t="shared" si="13"/>
        <v>0</v>
      </c>
    </row>
    <row r="503" spans="1:17" x14ac:dyDescent="0.25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>
        <f t="shared" si="13"/>
        <v>0</v>
      </c>
    </row>
    <row r="504" spans="1:17" x14ac:dyDescent="0.25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>
        <f t="shared" si="13"/>
        <v>0</v>
      </c>
    </row>
    <row r="505" spans="1:17" x14ac:dyDescent="0.25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>
        <f t="shared" si="13"/>
        <v>0</v>
      </c>
    </row>
    <row r="506" spans="1:17" x14ac:dyDescent="0.25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>
        <f t="shared" si="13"/>
        <v>0</v>
      </c>
    </row>
    <row r="507" spans="1:17" x14ac:dyDescent="0.25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>
        <f t="shared" si="13"/>
        <v>0</v>
      </c>
    </row>
    <row r="508" spans="1:17" x14ac:dyDescent="0.25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>
        <f t="shared" si="13"/>
        <v>0</v>
      </c>
    </row>
    <row r="509" spans="1:17" x14ac:dyDescent="0.25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>
        <f t="shared" si="13"/>
        <v>0</v>
      </c>
    </row>
    <row r="510" spans="1:17" x14ac:dyDescent="0.25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>
        <f t="shared" si="13"/>
        <v>0</v>
      </c>
    </row>
    <row r="511" spans="1:17" x14ac:dyDescent="0.25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>
        <f t="shared" si="13"/>
        <v>0</v>
      </c>
    </row>
    <row r="512" spans="1:17" x14ac:dyDescent="0.25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>
        <f t="shared" si="13"/>
        <v>0</v>
      </c>
    </row>
    <row r="513" spans="1:17" x14ac:dyDescent="0.25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>
        <f t="shared" si="13"/>
        <v>0</v>
      </c>
    </row>
    <row r="514" spans="1:17" x14ac:dyDescent="0.25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>
        <f t="shared" si="13"/>
        <v>0</v>
      </c>
    </row>
    <row r="515" spans="1:17" x14ac:dyDescent="0.25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>
        <f t="shared" si="13"/>
        <v>0</v>
      </c>
    </row>
    <row r="516" spans="1:17" x14ac:dyDescent="0.25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>
        <f t="shared" si="13"/>
        <v>0</v>
      </c>
    </row>
    <row r="517" spans="1:17" x14ac:dyDescent="0.25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>
        <f t="shared" si="13"/>
        <v>0</v>
      </c>
    </row>
    <row r="518" spans="1:17" x14ac:dyDescent="0.25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>
        <f t="shared" si="13"/>
        <v>0</v>
      </c>
    </row>
    <row r="519" spans="1:17" x14ac:dyDescent="0.25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>
        <f t="shared" si="13"/>
        <v>0</v>
      </c>
    </row>
    <row r="520" spans="1:17" x14ac:dyDescent="0.25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>
        <f t="shared" si="13"/>
        <v>0</v>
      </c>
    </row>
    <row r="521" spans="1:17" x14ac:dyDescent="0.25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>
        <f t="shared" si="13"/>
        <v>0</v>
      </c>
    </row>
    <row r="522" spans="1:17" x14ac:dyDescent="0.25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>
        <f t="shared" si="13"/>
        <v>0</v>
      </c>
    </row>
    <row r="523" spans="1:17" x14ac:dyDescent="0.25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>
        <f t="shared" si="13"/>
        <v>0</v>
      </c>
    </row>
    <row r="524" spans="1:17" x14ac:dyDescent="0.25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>
        <f t="shared" si="13"/>
        <v>0</v>
      </c>
    </row>
    <row r="525" spans="1:17" x14ac:dyDescent="0.25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>
        <f t="shared" si="13"/>
        <v>0</v>
      </c>
    </row>
    <row r="526" spans="1:17" x14ac:dyDescent="0.25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>
        <f t="shared" si="13"/>
        <v>0</v>
      </c>
    </row>
    <row r="527" spans="1:17" x14ac:dyDescent="0.25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>
        <f t="shared" si="13"/>
        <v>0</v>
      </c>
    </row>
    <row r="528" spans="1:17" x14ac:dyDescent="0.25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>
        <f t="shared" si="13"/>
        <v>0</v>
      </c>
    </row>
    <row r="529" spans="1:17" x14ac:dyDescent="0.25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>
        <f t="shared" si="13"/>
        <v>0</v>
      </c>
    </row>
    <row r="530" spans="1:17" x14ac:dyDescent="0.25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>
        <f t="shared" si="13"/>
        <v>0</v>
      </c>
    </row>
    <row r="531" spans="1:17" x14ac:dyDescent="0.25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>
        <f t="shared" si="13"/>
        <v>0</v>
      </c>
    </row>
    <row r="532" spans="1:17" x14ac:dyDescent="0.25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>
        <f t="shared" si="13"/>
        <v>0</v>
      </c>
    </row>
    <row r="533" spans="1:17" x14ac:dyDescent="0.25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>
        <f t="shared" si="13"/>
        <v>0</v>
      </c>
    </row>
    <row r="534" spans="1:17" x14ac:dyDescent="0.25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>
        <f t="shared" si="13"/>
        <v>0</v>
      </c>
    </row>
    <row r="535" spans="1:17" x14ac:dyDescent="0.25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>
        <f t="shared" si="13"/>
        <v>0</v>
      </c>
    </row>
    <row r="536" spans="1:17" x14ac:dyDescent="0.25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>
        <f t="shared" si="13"/>
        <v>0</v>
      </c>
    </row>
    <row r="537" spans="1:17" x14ac:dyDescent="0.25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>
        <f t="shared" si="13"/>
        <v>0</v>
      </c>
    </row>
    <row r="538" spans="1:17" x14ac:dyDescent="0.25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>
        <f t="shared" si="13"/>
        <v>0</v>
      </c>
    </row>
    <row r="539" spans="1:17" x14ac:dyDescent="0.25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>
        <f t="shared" si="13"/>
        <v>0</v>
      </c>
    </row>
    <row r="540" spans="1:17" x14ac:dyDescent="0.25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>
        <f t="shared" si="13"/>
        <v>0</v>
      </c>
    </row>
    <row r="541" spans="1:17" x14ac:dyDescent="0.25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>
        <f t="shared" si="13"/>
        <v>0</v>
      </c>
    </row>
    <row r="542" spans="1:17" x14ac:dyDescent="0.25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>
        <f t="shared" si="13"/>
        <v>0</v>
      </c>
    </row>
    <row r="543" spans="1:17" x14ac:dyDescent="0.25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>
        <f t="shared" si="13"/>
        <v>0</v>
      </c>
    </row>
    <row r="544" spans="1:17" x14ac:dyDescent="0.25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>
        <f t="shared" si="13"/>
        <v>0</v>
      </c>
    </row>
    <row r="545" spans="1:17" x14ac:dyDescent="0.25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>
        <f t="shared" si="13"/>
        <v>0</v>
      </c>
    </row>
    <row r="546" spans="1:17" x14ac:dyDescent="0.25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>
        <f t="shared" ref="Q546:Q573" si="14">SUM(D546:P546)</f>
        <v>0</v>
      </c>
    </row>
    <row r="547" spans="1:17" x14ac:dyDescent="0.25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>
        <f t="shared" si="14"/>
        <v>0</v>
      </c>
    </row>
    <row r="548" spans="1:17" x14ac:dyDescent="0.25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>
        <f t="shared" si="14"/>
        <v>0</v>
      </c>
    </row>
    <row r="549" spans="1:17" x14ac:dyDescent="0.25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>
        <f t="shared" si="14"/>
        <v>0</v>
      </c>
    </row>
    <row r="550" spans="1:17" x14ac:dyDescent="0.25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>
        <f t="shared" si="14"/>
        <v>0</v>
      </c>
    </row>
    <row r="551" spans="1:17" x14ac:dyDescent="0.25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>
        <f t="shared" si="14"/>
        <v>0</v>
      </c>
    </row>
    <row r="552" spans="1:17" x14ac:dyDescent="0.25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>
        <f t="shared" si="14"/>
        <v>0</v>
      </c>
    </row>
    <row r="553" spans="1:17" x14ac:dyDescent="0.25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>
        <f t="shared" si="14"/>
        <v>0</v>
      </c>
    </row>
    <row r="554" spans="1:17" x14ac:dyDescent="0.25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>
        <f t="shared" si="14"/>
        <v>0</v>
      </c>
    </row>
    <row r="555" spans="1:17" x14ac:dyDescent="0.25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>
        <f t="shared" si="14"/>
        <v>0</v>
      </c>
    </row>
    <row r="556" spans="1:17" x14ac:dyDescent="0.25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>
        <f t="shared" si="14"/>
        <v>0</v>
      </c>
    </row>
    <row r="557" spans="1:17" x14ac:dyDescent="0.25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>
        <f t="shared" si="14"/>
        <v>0</v>
      </c>
    </row>
    <row r="558" spans="1:17" x14ac:dyDescent="0.25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>
        <f t="shared" si="14"/>
        <v>0</v>
      </c>
    </row>
    <row r="559" spans="1:17" x14ac:dyDescent="0.25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>
        <f t="shared" si="14"/>
        <v>0</v>
      </c>
    </row>
    <row r="560" spans="1:17" x14ac:dyDescent="0.25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>
        <f t="shared" si="14"/>
        <v>0</v>
      </c>
    </row>
    <row r="561" spans="1:17" x14ac:dyDescent="0.25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>
        <f t="shared" si="14"/>
        <v>0</v>
      </c>
    </row>
    <row r="562" spans="1:17" x14ac:dyDescent="0.25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>
        <f t="shared" si="14"/>
        <v>0</v>
      </c>
    </row>
    <row r="563" spans="1:17" x14ac:dyDescent="0.25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>
        <f t="shared" si="14"/>
        <v>0</v>
      </c>
    </row>
    <row r="564" spans="1:17" x14ac:dyDescent="0.25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>
        <f t="shared" si="14"/>
        <v>0</v>
      </c>
    </row>
    <row r="565" spans="1:17" x14ac:dyDescent="0.25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>
        <f t="shared" si="14"/>
        <v>0</v>
      </c>
    </row>
    <row r="566" spans="1:17" x14ac:dyDescent="0.25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>
        <f t="shared" si="14"/>
        <v>0</v>
      </c>
    </row>
    <row r="567" spans="1:17" x14ac:dyDescent="0.25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>
        <f t="shared" si="14"/>
        <v>0</v>
      </c>
    </row>
    <row r="568" spans="1:17" x14ac:dyDescent="0.25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>
        <f t="shared" si="14"/>
        <v>0</v>
      </c>
    </row>
    <row r="569" spans="1:17" x14ac:dyDescent="0.25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>
        <f t="shared" si="14"/>
        <v>0</v>
      </c>
    </row>
    <row r="570" spans="1:17" x14ac:dyDescent="0.25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>
        <f t="shared" si="14"/>
        <v>0</v>
      </c>
    </row>
    <row r="571" spans="1:17" x14ac:dyDescent="0.25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>
        <f t="shared" si="14"/>
        <v>0</v>
      </c>
    </row>
    <row r="572" spans="1:17" x14ac:dyDescent="0.25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>
        <f t="shared" si="14"/>
        <v>0</v>
      </c>
    </row>
    <row r="573" spans="1:17" x14ac:dyDescent="0.25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>
        <f t="shared" si="14"/>
        <v>0</v>
      </c>
    </row>
  </sheetData>
  <sortState ref="A268:T350">
    <sortCondition descending="1" ref="Q268:Q350"/>
  </sortState>
  <mergeCells count="1">
    <mergeCell ref="A1:Q1"/>
  </mergeCell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>
      <selection activeCell="I53" sqref="I53"/>
    </sheetView>
  </sheetViews>
  <sheetFormatPr defaultRowHeight="14.25" x14ac:dyDescent="0.2"/>
  <cols>
    <col min="1" max="1" width="10.7109375" style="2" customWidth="1"/>
    <col min="2" max="2" width="9.140625" style="2"/>
    <col min="3" max="3" width="14.5703125" style="2" customWidth="1"/>
    <col min="4" max="4" width="11" style="2" customWidth="1"/>
    <col min="5" max="5" width="3" style="2" customWidth="1"/>
    <col min="6" max="7" width="9.140625" style="2"/>
    <col min="8" max="8" width="15" style="2" customWidth="1"/>
    <col min="9" max="9" width="12" style="2" customWidth="1"/>
    <col min="10" max="16384" width="9.140625" style="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26</v>
      </c>
      <c r="B3" s="164"/>
      <c r="C3" s="164"/>
      <c r="D3" s="164"/>
      <c r="E3" s="1"/>
      <c r="F3" s="164" t="s">
        <v>118</v>
      </c>
      <c r="G3" s="164"/>
      <c r="H3" s="164"/>
      <c r="I3" s="64">
        <v>354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20">
        <v>58</v>
      </c>
      <c r="F5" s="158" t="s">
        <v>61</v>
      </c>
      <c r="G5" s="158"/>
      <c r="H5" s="158"/>
      <c r="I5" s="20">
        <v>109</v>
      </c>
    </row>
    <row r="6" spans="1:9" ht="19.5" customHeight="1" x14ac:dyDescent="0.2">
      <c r="A6" s="161" t="s">
        <v>45</v>
      </c>
      <c r="B6" s="161"/>
      <c r="C6" s="161"/>
      <c r="D6" s="17">
        <v>285</v>
      </c>
      <c r="F6" s="158" t="s">
        <v>62</v>
      </c>
      <c r="G6" s="158"/>
      <c r="H6" s="158"/>
      <c r="I6" s="17">
        <v>67</v>
      </c>
    </row>
    <row r="7" spans="1:9" ht="19.5" customHeight="1" x14ac:dyDescent="0.2">
      <c r="A7" s="162" t="s">
        <v>46</v>
      </c>
      <c r="B7" s="162"/>
      <c r="C7" s="162"/>
      <c r="D7" s="17">
        <v>0</v>
      </c>
      <c r="F7" s="158" t="s">
        <v>9</v>
      </c>
      <c r="G7" s="158"/>
      <c r="H7" s="158"/>
      <c r="I7" s="17">
        <v>180</v>
      </c>
    </row>
    <row r="8" spans="1:9" ht="19.5" customHeight="1" x14ac:dyDescent="0.2">
      <c r="A8" s="166" t="s">
        <v>47</v>
      </c>
      <c r="B8" s="166"/>
      <c r="C8" s="166"/>
      <c r="D8" s="17">
        <v>0</v>
      </c>
      <c r="F8" s="158" t="s">
        <v>63</v>
      </c>
      <c r="G8" s="158"/>
      <c r="H8" s="158"/>
      <c r="I8" s="17">
        <v>208</v>
      </c>
    </row>
    <row r="9" spans="1:9" ht="19.5" customHeight="1" x14ac:dyDescent="0.2">
      <c r="A9" s="159" t="s">
        <v>48</v>
      </c>
      <c r="B9" s="159"/>
      <c r="C9" s="159"/>
      <c r="D9" s="17">
        <v>2</v>
      </c>
      <c r="F9" s="158" t="s">
        <v>0</v>
      </c>
      <c r="G9" s="158"/>
      <c r="H9" s="158"/>
      <c r="I9" s="17">
        <v>2</v>
      </c>
    </row>
    <row r="10" spans="1:9" ht="19.5" customHeight="1" x14ac:dyDescent="0.2">
      <c r="A10" s="165" t="s">
        <v>49</v>
      </c>
      <c r="B10" s="165"/>
      <c r="C10" s="165"/>
      <c r="D10" s="17">
        <v>0</v>
      </c>
      <c r="F10" s="159"/>
      <c r="G10" s="159"/>
      <c r="H10" s="159"/>
      <c r="I10" s="65"/>
    </row>
    <row r="11" spans="1:9" ht="19.5" customHeight="1" x14ac:dyDescent="0.25">
      <c r="A11" s="159" t="s">
        <v>50</v>
      </c>
      <c r="B11" s="159"/>
      <c r="C11" s="159"/>
      <c r="D11" s="17">
        <v>7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17">
        <v>0</v>
      </c>
      <c r="F12" s="158" t="s">
        <v>65</v>
      </c>
      <c r="G12" s="158"/>
      <c r="H12" s="158"/>
      <c r="I12" s="20">
        <v>77</v>
      </c>
    </row>
    <row r="13" spans="1:9" ht="19.5" customHeight="1" x14ac:dyDescent="0.2">
      <c r="A13" s="167" t="s">
        <v>52</v>
      </c>
      <c r="B13" s="167"/>
      <c r="C13" s="167"/>
      <c r="D13" s="17">
        <v>0</v>
      </c>
      <c r="F13" s="158" t="s">
        <v>66</v>
      </c>
      <c r="G13" s="158"/>
      <c r="H13" s="158"/>
      <c r="I13" s="17">
        <v>259</v>
      </c>
    </row>
    <row r="14" spans="1:9" ht="19.5" customHeight="1" x14ac:dyDescent="0.2">
      <c r="A14" s="159" t="s">
        <v>0</v>
      </c>
      <c r="B14" s="159"/>
      <c r="C14" s="159"/>
      <c r="D14" s="17">
        <v>0</v>
      </c>
      <c r="F14" s="158" t="s">
        <v>0</v>
      </c>
      <c r="G14" s="158"/>
      <c r="H14" s="158"/>
      <c r="I14" s="17">
        <v>3</v>
      </c>
    </row>
    <row r="15" spans="1:9" ht="19.5" customHeight="1" x14ac:dyDescent="0.2">
      <c r="A15" s="159"/>
      <c r="B15" s="159"/>
      <c r="C15" s="159"/>
      <c r="D15" s="6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20">
        <v>71</v>
      </c>
      <c r="F17" s="158" t="s">
        <v>11</v>
      </c>
      <c r="G17" s="158"/>
      <c r="H17" s="158"/>
      <c r="I17" s="20">
        <v>312</v>
      </c>
    </row>
    <row r="18" spans="1:9" ht="19.5" customHeight="1" x14ac:dyDescent="0.2">
      <c r="A18" s="159" t="s">
        <v>54</v>
      </c>
      <c r="B18" s="159"/>
      <c r="C18" s="159"/>
      <c r="D18" s="17">
        <v>257</v>
      </c>
      <c r="F18" s="158" t="s">
        <v>0</v>
      </c>
      <c r="G18" s="158"/>
      <c r="H18" s="158"/>
      <c r="I18" s="17">
        <v>1</v>
      </c>
    </row>
    <row r="19" spans="1:9" ht="19.5" customHeight="1" x14ac:dyDescent="0.2">
      <c r="A19" s="159" t="s">
        <v>55</v>
      </c>
      <c r="B19" s="159"/>
      <c r="C19" s="159"/>
      <c r="D19" s="17">
        <v>12</v>
      </c>
      <c r="F19" s="159"/>
      <c r="G19" s="159"/>
      <c r="H19" s="159"/>
      <c r="I19" s="65"/>
    </row>
    <row r="20" spans="1:9" ht="19.5" customHeight="1" x14ac:dyDescent="0.25">
      <c r="A20" s="159" t="s">
        <v>56</v>
      </c>
      <c r="B20" s="159"/>
      <c r="C20" s="159"/>
      <c r="D20" s="17">
        <v>4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17">
        <v>1</v>
      </c>
      <c r="F21" s="4" t="s">
        <v>13</v>
      </c>
      <c r="G21" s="4"/>
      <c r="H21" s="4"/>
      <c r="I21" s="20">
        <v>311</v>
      </c>
    </row>
    <row r="22" spans="1:9" ht="19.5" customHeight="1" x14ac:dyDescent="0.2">
      <c r="A22" s="159"/>
      <c r="B22" s="159"/>
      <c r="C22" s="159"/>
      <c r="D22" s="65"/>
      <c r="F22" s="4" t="s">
        <v>0</v>
      </c>
      <c r="G22" s="4"/>
      <c r="H22" s="4"/>
      <c r="I22" s="17">
        <v>7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65"/>
    </row>
    <row r="24" spans="1:9" ht="19.5" customHeight="1" x14ac:dyDescent="0.2">
      <c r="A24" s="159" t="s">
        <v>57</v>
      </c>
      <c r="B24" s="159"/>
      <c r="C24" s="159"/>
      <c r="D24" s="20">
        <v>76</v>
      </c>
    </row>
    <row r="25" spans="1:9" ht="19.5" customHeight="1" x14ac:dyDescent="0.2">
      <c r="A25" s="159" t="s">
        <v>58</v>
      </c>
      <c r="B25" s="159"/>
      <c r="C25" s="159"/>
      <c r="D25" s="17">
        <v>263</v>
      </c>
    </row>
    <row r="26" spans="1:9" ht="19.5" customHeight="1" x14ac:dyDescent="0.2">
      <c r="A26" s="159" t="s">
        <v>0</v>
      </c>
      <c r="B26" s="159"/>
      <c r="C26" s="159"/>
      <c r="D26" s="17">
        <v>0</v>
      </c>
    </row>
    <row r="27" spans="1:9" ht="19.5" customHeight="1" x14ac:dyDescent="0.2">
      <c r="A27" s="159"/>
      <c r="B27" s="159"/>
      <c r="C27" s="159"/>
      <c r="D27" s="65"/>
    </row>
    <row r="28" spans="1:9" ht="19.5" customHeight="1" x14ac:dyDescent="0.25">
      <c r="A28" s="160" t="s">
        <v>6</v>
      </c>
      <c r="B28" s="160"/>
      <c r="C28" s="160"/>
      <c r="D28" s="160"/>
    </row>
    <row r="29" spans="1:9" ht="19.5" customHeight="1" x14ac:dyDescent="0.2">
      <c r="A29" s="159" t="s">
        <v>59</v>
      </c>
      <c r="B29" s="159"/>
      <c r="C29" s="159"/>
      <c r="D29" s="20">
        <v>59</v>
      </c>
    </row>
    <row r="30" spans="1:9" ht="19.5" customHeight="1" x14ac:dyDescent="0.2">
      <c r="A30" s="159" t="s">
        <v>7</v>
      </c>
      <c r="B30" s="159"/>
      <c r="C30" s="159"/>
      <c r="D30" s="17">
        <v>278</v>
      </c>
    </row>
    <row r="31" spans="1:9" ht="19.5" customHeight="1" x14ac:dyDescent="0.2">
      <c r="A31" s="159" t="s">
        <v>0</v>
      </c>
      <c r="B31" s="159"/>
      <c r="C31" s="159"/>
      <c r="D31" s="17">
        <v>1</v>
      </c>
    </row>
    <row r="32" spans="1:9" ht="19.5" customHeight="1" x14ac:dyDescent="0.2">
      <c r="A32" s="159"/>
      <c r="B32" s="159"/>
      <c r="C32" s="159"/>
      <c r="D32" s="65"/>
    </row>
    <row r="33" spans="1:9" ht="19.5" customHeight="1" x14ac:dyDescent="0.25">
      <c r="A33" s="168" t="s">
        <v>8</v>
      </c>
      <c r="B33" s="168"/>
      <c r="C33" s="168"/>
      <c r="D33" s="168"/>
    </row>
    <row r="34" spans="1:9" ht="19.5" customHeight="1" x14ac:dyDescent="0.2">
      <c r="A34" s="159" t="s">
        <v>60</v>
      </c>
      <c r="B34" s="159"/>
      <c r="C34" s="159"/>
      <c r="D34" s="83">
        <v>297</v>
      </c>
    </row>
    <row r="35" spans="1:9" ht="19.5" customHeight="1" x14ac:dyDescent="0.2">
      <c r="A35" s="159" t="s">
        <v>0</v>
      </c>
      <c r="B35" s="159"/>
      <c r="C35" s="159"/>
      <c r="D35" s="17">
        <v>2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3"/>
      <c r="G40" s="3"/>
      <c r="H40" s="3"/>
      <c r="I40" s="3"/>
    </row>
    <row r="41" spans="1:9" ht="18" x14ac:dyDescent="0.25">
      <c r="A41" s="164" t="str">
        <f>A3</f>
        <v>PRECINCT: CV1</v>
      </c>
      <c r="B41" s="164"/>
      <c r="C41" s="164"/>
      <c r="D41" s="164"/>
      <c r="E41" s="1"/>
      <c r="F41" s="7"/>
      <c r="G41" s="7"/>
      <c r="H41" s="7"/>
      <c r="I41" s="7"/>
    </row>
    <row r="42" spans="1:9" s="12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12" customFormat="1" ht="19.5" customHeight="1" x14ac:dyDescent="0.2">
      <c r="A43" s="158" t="s">
        <v>15</v>
      </c>
      <c r="B43" s="158"/>
      <c r="C43" s="158"/>
      <c r="D43" s="20">
        <v>171</v>
      </c>
      <c r="F43" s="157" t="s">
        <v>75</v>
      </c>
      <c r="G43" s="157"/>
      <c r="H43" s="2" t="s">
        <v>1</v>
      </c>
      <c r="I43" s="24">
        <v>228</v>
      </c>
    </row>
    <row r="44" spans="1:9" s="12" customFormat="1" ht="19.5" customHeight="1" x14ac:dyDescent="0.25">
      <c r="A44" s="158" t="s">
        <v>14</v>
      </c>
      <c r="B44" s="158"/>
      <c r="C44" s="158"/>
      <c r="D44" s="17">
        <v>200</v>
      </c>
      <c r="F44" s="7"/>
      <c r="G44" s="7"/>
      <c r="H44" s="2" t="s">
        <v>2</v>
      </c>
      <c r="I44" s="24">
        <v>65</v>
      </c>
    </row>
    <row r="45" spans="1:9" s="12" customFormat="1" ht="19.5" customHeight="1" x14ac:dyDescent="0.25">
      <c r="A45" s="158" t="s">
        <v>0</v>
      </c>
      <c r="B45" s="158"/>
      <c r="C45" s="158"/>
      <c r="D45" s="17">
        <v>3</v>
      </c>
      <c r="F45" s="7"/>
      <c r="G45" s="7"/>
      <c r="H45" s="7"/>
      <c r="I45" s="7"/>
    </row>
    <row r="46" spans="1:9" s="12" customFormat="1" ht="19.5" customHeight="1" x14ac:dyDescent="0.25">
      <c r="A46" s="159"/>
      <c r="B46" s="159"/>
      <c r="C46" s="159"/>
      <c r="D46" s="65"/>
      <c r="F46" s="160" t="s">
        <v>77</v>
      </c>
      <c r="G46" s="160"/>
      <c r="H46" s="160"/>
      <c r="I46" s="160"/>
    </row>
    <row r="47" spans="1:9" s="12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2" t="s">
        <v>1</v>
      </c>
      <c r="I47" s="24">
        <v>187</v>
      </c>
    </row>
    <row r="48" spans="1:9" s="12" customFormat="1" ht="19.5" customHeight="1" x14ac:dyDescent="0.25">
      <c r="A48" s="158" t="s">
        <v>18</v>
      </c>
      <c r="B48" s="158"/>
      <c r="C48" s="158"/>
      <c r="D48" s="20">
        <v>167</v>
      </c>
      <c r="F48" s="7"/>
      <c r="G48" s="7"/>
      <c r="H48" s="2" t="s">
        <v>2</v>
      </c>
      <c r="I48" s="24">
        <v>74</v>
      </c>
    </row>
    <row r="49" spans="1:21" s="12" customFormat="1" ht="19.5" customHeight="1" x14ac:dyDescent="0.25">
      <c r="A49" s="158" t="s">
        <v>17</v>
      </c>
      <c r="B49" s="158"/>
      <c r="C49" s="158"/>
      <c r="D49" s="17">
        <v>188</v>
      </c>
      <c r="F49" s="7"/>
      <c r="G49" s="7"/>
      <c r="H49" s="7"/>
      <c r="I49" s="7"/>
    </row>
    <row r="50" spans="1:21" s="12" customFormat="1" ht="19.5" customHeight="1" x14ac:dyDescent="0.25">
      <c r="A50" s="158" t="s">
        <v>16</v>
      </c>
      <c r="B50" s="158"/>
      <c r="C50" s="158"/>
      <c r="D50" s="17">
        <v>149</v>
      </c>
      <c r="F50" s="170" t="s">
        <v>79</v>
      </c>
      <c r="G50" s="170"/>
      <c r="H50" s="170"/>
      <c r="I50" s="7"/>
    </row>
    <row r="51" spans="1:21" s="12" customFormat="1" ht="19.5" customHeight="1" x14ac:dyDescent="0.25">
      <c r="A51" s="158" t="s">
        <v>0</v>
      </c>
      <c r="B51" s="158"/>
      <c r="C51" s="158"/>
      <c r="D51" s="17">
        <v>3</v>
      </c>
      <c r="F51" s="7"/>
      <c r="G51" s="7"/>
      <c r="H51" s="2" t="s">
        <v>1</v>
      </c>
      <c r="I51" s="24">
        <v>88</v>
      </c>
    </row>
    <row r="52" spans="1:21" s="12" customFormat="1" ht="19.5" customHeight="1" x14ac:dyDescent="0.25">
      <c r="A52" s="159"/>
      <c r="B52" s="159"/>
      <c r="C52" s="159"/>
      <c r="D52" s="65"/>
      <c r="F52" s="7"/>
      <c r="G52" s="7"/>
      <c r="H52" s="2" t="s">
        <v>2</v>
      </c>
      <c r="I52" s="24">
        <v>216</v>
      </c>
    </row>
    <row r="53" spans="1:21" ht="15.75" x14ac:dyDescent="0.25">
      <c r="A53" s="160" t="s">
        <v>24</v>
      </c>
      <c r="B53" s="160"/>
      <c r="C53" s="160"/>
      <c r="D53" s="160"/>
    </row>
    <row r="54" spans="1:21" ht="19.5" customHeight="1" x14ac:dyDescent="0.2">
      <c r="A54" s="157" t="s">
        <v>67</v>
      </c>
      <c r="B54" s="157"/>
      <c r="C54" s="2" t="s">
        <v>1</v>
      </c>
      <c r="D54" s="24">
        <v>175</v>
      </c>
    </row>
    <row r="55" spans="1:21" ht="19.5" customHeight="1" x14ac:dyDescent="0.2">
      <c r="C55" s="2" t="s">
        <v>2</v>
      </c>
      <c r="D55" s="24">
        <v>84</v>
      </c>
    </row>
    <row r="56" spans="1:21" ht="19.5" customHeight="1" x14ac:dyDescent="0.2"/>
    <row r="57" spans="1:21" s="12" customFormat="1" ht="19.5" customHeight="1" x14ac:dyDescent="0.2">
      <c r="A57" s="169" t="s">
        <v>68</v>
      </c>
      <c r="B57" s="169"/>
      <c r="C57" s="2" t="s">
        <v>1</v>
      </c>
      <c r="D57" s="24">
        <v>177</v>
      </c>
    </row>
    <row r="58" spans="1:21" ht="19.5" customHeight="1" x14ac:dyDescent="0.2">
      <c r="C58" s="2" t="s">
        <v>2</v>
      </c>
      <c r="D58" s="24">
        <v>78</v>
      </c>
      <c r="M58" s="159"/>
      <c r="N58" s="159"/>
      <c r="O58" s="159"/>
      <c r="P58" s="16"/>
      <c r="R58" s="76"/>
      <c r="U58" s="76"/>
    </row>
    <row r="59" spans="1:21" ht="19.5" customHeight="1" x14ac:dyDescent="0.2">
      <c r="R59" s="76"/>
      <c r="U59" s="76"/>
    </row>
    <row r="60" spans="1:21" ht="19.5" customHeight="1" x14ac:dyDescent="0.2">
      <c r="A60" s="157" t="s">
        <v>69</v>
      </c>
      <c r="B60" s="157"/>
      <c r="C60" s="2" t="s">
        <v>1</v>
      </c>
      <c r="D60" s="24">
        <v>167</v>
      </c>
      <c r="N60" s="80"/>
      <c r="O60" s="80"/>
    </row>
    <row r="61" spans="1:21" ht="19.5" customHeight="1" x14ac:dyDescent="0.2">
      <c r="C61" s="2" t="s">
        <v>2</v>
      </c>
      <c r="D61" s="24">
        <v>84</v>
      </c>
      <c r="N61" s="80"/>
      <c r="O61" s="80"/>
    </row>
    <row r="62" spans="1:21" ht="19.5" customHeight="1" x14ac:dyDescent="0.2">
      <c r="N62" s="80"/>
      <c r="O62" s="80"/>
    </row>
    <row r="63" spans="1:21" ht="19.5" customHeight="1" x14ac:dyDescent="0.2">
      <c r="A63" s="156" t="s">
        <v>70</v>
      </c>
      <c r="B63" s="156"/>
      <c r="C63" s="12" t="s">
        <v>1</v>
      </c>
      <c r="D63" s="24">
        <v>176</v>
      </c>
      <c r="E63" s="12"/>
      <c r="N63" s="80"/>
      <c r="O63" s="80"/>
    </row>
    <row r="64" spans="1:21" ht="19.5" customHeight="1" x14ac:dyDescent="0.2">
      <c r="C64" s="12" t="s">
        <v>2</v>
      </c>
      <c r="D64" s="24">
        <v>74</v>
      </c>
      <c r="M64" s="159"/>
      <c r="N64" s="159"/>
      <c r="O64" s="159"/>
      <c r="P64" s="16"/>
      <c r="R64" s="76"/>
      <c r="U64" s="76"/>
    </row>
    <row r="65" spans="1:21" x14ac:dyDescent="0.2">
      <c r="R65" s="76"/>
      <c r="U65" s="76"/>
    </row>
    <row r="66" spans="1:21" ht="19.5" customHeight="1" x14ac:dyDescent="0.25">
      <c r="A66" s="160" t="s">
        <v>25</v>
      </c>
      <c r="B66" s="160"/>
      <c r="C66" s="160"/>
      <c r="D66" s="160"/>
    </row>
    <row r="67" spans="1:21" ht="19.5" customHeight="1" x14ac:dyDescent="0.2">
      <c r="A67" s="156" t="s">
        <v>71</v>
      </c>
      <c r="B67" s="156"/>
      <c r="C67" s="2" t="s">
        <v>1</v>
      </c>
      <c r="D67" s="24">
        <v>171</v>
      </c>
      <c r="M67" s="159"/>
      <c r="N67" s="159"/>
      <c r="O67" s="159"/>
      <c r="P67" s="16"/>
      <c r="R67" s="76"/>
      <c r="U67" s="76"/>
    </row>
    <row r="68" spans="1:21" ht="19.5" customHeight="1" x14ac:dyDescent="0.2">
      <c r="C68" s="2" t="s">
        <v>2</v>
      </c>
      <c r="D68" s="24">
        <v>77</v>
      </c>
      <c r="R68" s="76"/>
      <c r="U68" s="76"/>
    </row>
    <row r="69" spans="1:21" ht="19.5" customHeight="1" x14ac:dyDescent="0.2"/>
    <row r="70" spans="1:21" ht="19.5" customHeight="1" x14ac:dyDescent="0.2">
      <c r="A70" s="157" t="s">
        <v>72</v>
      </c>
      <c r="B70" s="157"/>
      <c r="C70" s="2" t="s">
        <v>1</v>
      </c>
      <c r="D70" s="24">
        <v>173</v>
      </c>
      <c r="M70" s="159"/>
      <c r="N70" s="159"/>
      <c r="O70" s="159"/>
      <c r="P70" s="16"/>
      <c r="R70" s="76"/>
      <c r="U70" s="76"/>
    </row>
    <row r="71" spans="1:21" ht="19.5" customHeight="1" x14ac:dyDescent="0.2">
      <c r="C71" s="2" t="s">
        <v>2</v>
      </c>
      <c r="D71" s="24">
        <v>74</v>
      </c>
    </row>
    <row r="72" spans="1:21" ht="19.5" customHeight="1" x14ac:dyDescent="0.2"/>
    <row r="73" spans="1:21" ht="19.5" customHeight="1" x14ac:dyDescent="0.2">
      <c r="A73" s="157" t="s">
        <v>73</v>
      </c>
      <c r="B73" s="157"/>
      <c r="C73" s="2" t="s">
        <v>1</v>
      </c>
      <c r="D73" s="24">
        <v>170</v>
      </c>
    </row>
    <row r="74" spans="1:21" ht="19.5" customHeight="1" x14ac:dyDescent="0.2">
      <c r="C74" s="2" t="s">
        <v>2</v>
      </c>
      <c r="D74" s="24">
        <v>75</v>
      </c>
    </row>
    <row r="75" spans="1:21" ht="19.5" customHeight="1" x14ac:dyDescent="0.2"/>
    <row r="76" spans="1:21" ht="19.5" customHeight="1" x14ac:dyDescent="0.2">
      <c r="A76" s="157" t="s">
        <v>74</v>
      </c>
      <c r="B76" s="157"/>
      <c r="C76" s="2" t="s">
        <v>1</v>
      </c>
      <c r="D76" s="24">
        <v>175</v>
      </c>
    </row>
    <row r="77" spans="1:21" ht="19.5" customHeight="1" x14ac:dyDescent="0.2">
      <c r="C77" s="2" t="s">
        <v>2</v>
      </c>
      <c r="D77" s="24">
        <v>73</v>
      </c>
    </row>
  </sheetData>
  <mergeCells count="82">
    <mergeCell ref="M67:O67"/>
    <mergeCell ref="F46:I46"/>
    <mergeCell ref="M70:O70"/>
    <mergeCell ref="M64:O64"/>
    <mergeCell ref="F42:I42"/>
    <mergeCell ref="M58:O58"/>
    <mergeCell ref="F50:H50"/>
    <mergeCell ref="A66:D66"/>
    <mergeCell ref="A54:B54"/>
    <mergeCell ref="A57:B57"/>
    <mergeCell ref="A60:B60"/>
    <mergeCell ref="A63:B63"/>
    <mergeCell ref="F23:H23"/>
    <mergeCell ref="A23:D23"/>
    <mergeCell ref="A42:D42"/>
    <mergeCell ref="A28:D28"/>
    <mergeCell ref="A30:C30"/>
    <mergeCell ref="A26:C26"/>
    <mergeCell ref="A27:C27"/>
    <mergeCell ref="A29:C29"/>
    <mergeCell ref="A33:D33"/>
    <mergeCell ref="A31:C31"/>
    <mergeCell ref="A32:C32"/>
    <mergeCell ref="A35:C35"/>
    <mergeCell ref="A41:D41"/>
    <mergeCell ref="A34:C34"/>
    <mergeCell ref="A21:C21"/>
    <mergeCell ref="A19:C19"/>
    <mergeCell ref="A20:C20"/>
    <mergeCell ref="A24:C24"/>
    <mergeCell ref="A43:C43"/>
    <mergeCell ref="A25:C25"/>
    <mergeCell ref="A22:C22"/>
    <mergeCell ref="F18:H18"/>
    <mergeCell ref="A14:C14"/>
    <mergeCell ref="F19:H19"/>
    <mergeCell ref="A12:C12"/>
    <mergeCell ref="F17:H17"/>
    <mergeCell ref="A13:C13"/>
    <mergeCell ref="A17:C17"/>
    <mergeCell ref="A18:C18"/>
    <mergeCell ref="A15:C15"/>
    <mergeCell ref="A16:D16"/>
    <mergeCell ref="A10:C10"/>
    <mergeCell ref="F10:H10"/>
    <mergeCell ref="A11:C11"/>
    <mergeCell ref="F16:I16"/>
    <mergeCell ref="A8:C8"/>
    <mergeCell ref="F8:H8"/>
    <mergeCell ref="A9:C9"/>
    <mergeCell ref="F9:H9"/>
    <mergeCell ref="F11:I11"/>
    <mergeCell ref="F12:H12"/>
    <mergeCell ref="F13:H13"/>
    <mergeCell ref="F14:H14"/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67:B67"/>
    <mergeCell ref="A70:B70"/>
    <mergeCell ref="A73:B73"/>
    <mergeCell ref="A76:B76"/>
    <mergeCell ref="F43:G43"/>
    <mergeCell ref="F47:G47"/>
    <mergeCell ref="A45:C45"/>
    <mergeCell ref="A44:C44"/>
    <mergeCell ref="A49:C49"/>
    <mergeCell ref="A46:C46"/>
    <mergeCell ref="A47:D47"/>
    <mergeCell ref="A53:D53"/>
    <mergeCell ref="A52:C52"/>
    <mergeCell ref="A51:C51"/>
    <mergeCell ref="A50:C50"/>
    <mergeCell ref="A48:C48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D22" sqref="D22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27</v>
      </c>
      <c r="B3" s="164"/>
      <c r="C3" s="164"/>
      <c r="D3" s="164"/>
      <c r="E3" s="1"/>
      <c r="F3" s="164" t="s">
        <v>118</v>
      </c>
      <c r="G3" s="164"/>
      <c r="H3" s="164"/>
      <c r="I3" s="64">
        <v>357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24">
        <v>74</v>
      </c>
      <c r="F5" s="158" t="s">
        <v>62</v>
      </c>
      <c r="G5" s="158"/>
      <c r="H5" s="158"/>
      <c r="I5" s="24">
        <v>69</v>
      </c>
    </row>
    <row r="6" spans="1:9" ht="19.5" customHeight="1" x14ac:dyDescent="0.2">
      <c r="A6" s="161" t="s">
        <v>45</v>
      </c>
      <c r="B6" s="161"/>
      <c r="C6" s="161"/>
      <c r="D6" s="24">
        <v>272</v>
      </c>
      <c r="F6" s="158" t="s">
        <v>61</v>
      </c>
      <c r="G6" s="158"/>
      <c r="H6" s="158"/>
      <c r="I6" s="24">
        <v>93</v>
      </c>
    </row>
    <row r="7" spans="1:9" ht="19.5" customHeight="1" x14ac:dyDescent="0.2">
      <c r="A7" s="162" t="s">
        <v>46</v>
      </c>
      <c r="B7" s="162"/>
      <c r="C7" s="162"/>
      <c r="D7" s="24">
        <v>0</v>
      </c>
      <c r="F7" s="158" t="s">
        <v>63</v>
      </c>
      <c r="G7" s="158"/>
      <c r="H7" s="158"/>
      <c r="I7" s="24">
        <v>202</v>
      </c>
    </row>
    <row r="8" spans="1:9" ht="19.5" customHeight="1" x14ac:dyDescent="0.2">
      <c r="A8" s="166" t="s">
        <v>47</v>
      </c>
      <c r="B8" s="166"/>
      <c r="C8" s="166"/>
      <c r="D8" s="24">
        <v>3</v>
      </c>
      <c r="F8" s="158" t="s">
        <v>9</v>
      </c>
      <c r="G8" s="158"/>
      <c r="H8" s="158"/>
      <c r="I8" s="24">
        <v>169</v>
      </c>
    </row>
    <row r="9" spans="1:9" ht="19.5" customHeight="1" x14ac:dyDescent="0.2">
      <c r="A9" s="159" t="s">
        <v>48</v>
      </c>
      <c r="B9" s="159"/>
      <c r="C9" s="159"/>
      <c r="D9" s="24">
        <v>0</v>
      </c>
      <c r="F9" s="158" t="s">
        <v>0</v>
      </c>
      <c r="G9" s="158"/>
      <c r="H9" s="158"/>
      <c r="I9" s="24">
        <v>3</v>
      </c>
    </row>
    <row r="10" spans="1:9" ht="19.5" customHeight="1" x14ac:dyDescent="0.2">
      <c r="A10" s="165" t="s">
        <v>49</v>
      </c>
      <c r="B10" s="165"/>
      <c r="C10" s="165"/>
      <c r="D10" s="24">
        <v>1</v>
      </c>
      <c r="F10" s="159"/>
      <c r="G10" s="159"/>
      <c r="H10" s="159"/>
      <c r="I10" s="25"/>
    </row>
    <row r="11" spans="1:9" ht="19.5" customHeight="1" x14ac:dyDescent="0.25">
      <c r="A11" s="159" t="s">
        <v>50</v>
      </c>
      <c r="B11" s="159"/>
      <c r="C11" s="159"/>
      <c r="D11" s="24">
        <v>6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24">
        <v>0</v>
      </c>
      <c r="F12" s="158" t="s">
        <v>65</v>
      </c>
      <c r="G12" s="158"/>
      <c r="H12" s="158"/>
      <c r="I12" s="24">
        <v>78</v>
      </c>
    </row>
    <row r="13" spans="1:9" ht="19.5" customHeight="1" x14ac:dyDescent="0.2">
      <c r="A13" s="167" t="s">
        <v>52</v>
      </c>
      <c r="B13" s="167"/>
      <c r="C13" s="167"/>
      <c r="D13" s="24">
        <v>0</v>
      </c>
      <c r="F13" s="158" t="s">
        <v>66</v>
      </c>
      <c r="G13" s="158"/>
      <c r="H13" s="158"/>
      <c r="I13" s="24">
        <v>250</v>
      </c>
    </row>
    <row r="14" spans="1:9" ht="19.5" customHeight="1" x14ac:dyDescent="0.2">
      <c r="A14" s="159" t="s">
        <v>0</v>
      </c>
      <c r="B14" s="159"/>
      <c r="C14" s="159"/>
      <c r="D14" s="26">
        <v>0</v>
      </c>
      <c r="F14" s="158" t="s">
        <v>0</v>
      </c>
      <c r="G14" s="158"/>
      <c r="H14" s="158"/>
      <c r="I14" s="24">
        <v>3</v>
      </c>
    </row>
    <row r="15" spans="1:9" ht="19.5" customHeight="1" x14ac:dyDescent="0.2">
      <c r="A15" s="159"/>
      <c r="B15" s="159"/>
      <c r="C15" s="159"/>
      <c r="D15" s="2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126">
        <v>82</v>
      </c>
      <c r="F17" s="158" t="s">
        <v>11</v>
      </c>
      <c r="G17" s="158"/>
      <c r="H17" s="158"/>
      <c r="I17" s="24">
        <v>301</v>
      </c>
    </row>
    <row r="18" spans="1:9" ht="19.5" customHeight="1" x14ac:dyDescent="0.2">
      <c r="A18" s="159" t="s">
        <v>54</v>
      </c>
      <c r="B18" s="159"/>
      <c r="C18" s="159"/>
      <c r="D18" s="24">
        <v>242</v>
      </c>
      <c r="F18" s="158" t="s">
        <v>0</v>
      </c>
      <c r="G18" s="158"/>
      <c r="H18" s="158"/>
      <c r="I18" s="24">
        <v>3</v>
      </c>
    </row>
    <row r="19" spans="1:9" ht="19.5" customHeight="1" x14ac:dyDescent="0.2">
      <c r="A19" s="159" t="s">
        <v>55</v>
      </c>
      <c r="B19" s="159"/>
      <c r="C19" s="159"/>
      <c r="D19" s="24">
        <v>18</v>
      </c>
      <c r="F19" s="159"/>
      <c r="G19" s="159"/>
      <c r="H19" s="159"/>
      <c r="I19" s="25"/>
    </row>
    <row r="20" spans="1:9" ht="19.5" customHeight="1" x14ac:dyDescent="0.25">
      <c r="A20" s="159" t="s">
        <v>56</v>
      </c>
      <c r="B20" s="159"/>
      <c r="C20" s="159"/>
      <c r="D20" s="24">
        <v>4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26">
        <v>0</v>
      </c>
      <c r="F21" s="4" t="s">
        <v>13</v>
      </c>
      <c r="G21" s="4"/>
      <c r="H21" s="4"/>
      <c r="I21" s="24">
        <v>300</v>
      </c>
    </row>
    <row r="22" spans="1:9" ht="19.5" customHeight="1" x14ac:dyDescent="0.2">
      <c r="A22" s="159"/>
      <c r="B22" s="159"/>
      <c r="C22" s="159"/>
      <c r="D22" s="25"/>
      <c r="F22" s="4" t="s">
        <v>0</v>
      </c>
      <c r="G22" s="4"/>
      <c r="H22" s="4"/>
      <c r="I22" s="26">
        <v>10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25"/>
    </row>
    <row r="24" spans="1:9" ht="19.5" customHeight="1" x14ac:dyDescent="0.2">
      <c r="A24" s="159" t="s">
        <v>57</v>
      </c>
      <c r="B24" s="159"/>
      <c r="C24" s="159"/>
      <c r="D24" s="24">
        <v>84</v>
      </c>
    </row>
    <row r="25" spans="1:9" ht="19.5" customHeight="1" x14ac:dyDescent="0.2">
      <c r="A25" s="159" t="s">
        <v>58</v>
      </c>
      <c r="B25" s="159"/>
      <c r="C25" s="159"/>
      <c r="D25" s="24">
        <v>249</v>
      </c>
    </row>
    <row r="26" spans="1:9" ht="19.5" customHeight="1" x14ac:dyDescent="0.2">
      <c r="A26" s="159" t="s">
        <v>0</v>
      </c>
      <c r="B26" s="159"/>
      <c r="C26" s="159"/>
      <c r="D26" s="26">
        <v>0</v>
      </c>
    </row>
    <row r="27" spans="1:9" ht="19.5" customHeight="1" x14ac:dyDescent="0.2">
      <c r="A27" s="159"/>
      <c r="B27" s="159"/>
      <c r="C27" s="159"/>
      <c r="D27" s="25"/>
    </row>
    <row r="28" spans="1:9" ht="19.5" customHeight="1" x14ac:dyDescent="0.25">
      <c r="A28" s="160" t="s">
        <v>6</v>
      </c>
      <c r="B28" s="160"/>
      <c r="C28" s="160"/>
      <c r="D28" s="160"/>
    </row>
    <row r="29" spans="1:9" ht="19.5" customHeight="1" x14ac:dyDescent="0.2">
      <c r="A29" s="159" t="s">
        <v>59</v>
      </c>
      <c r="B29" s="159"/>
      <c r="C29" s="159"/>
      <c r="D29" s="24">
        <v>63</v>
      </c>
    </row>
    <row r="30" spans="1:9" ht="19.5" customHeight="1" x14ac:dyDescent="0.2">
      <c r="A30" s="159" t="s">
        <v>7</v>
      </c>
      <c r="B30" s="159"/>
      <c r="C30" s="159"/>
      <c r="D30" s="24">
        <v>270</v>
      </c>
    </row>
    <row r="31" spans="1:9" ht="19.5" customHeight="1" x14ac:dyDescent="0.2">
      <c r="A31" s="159" t="s">
        <v>0</v>
      </c>
      <c r="B31" s="159"/>
      <c r="C31" s="159"/>
      <c r="D31" s="26">
        <v>0</v>
      </c>
    </row>
    <row r="32" spans="1:9" ht="19.5" customHeight="1" x14ac:dyDescent="0.2">
      <c r="A32" s="159"/>
      <c r="B32" s="159"/>
      <c r="C32" s="159"/>
      <c r="D32" s="25"/>
    </row>
    <row r="33" spans="1:9" ht="19.5" customHeight="1" x14ac:dyDescent="0.25">
      <c r="A33" s="168" t="s">
        <v>8</v>
      </c>
      <c r="B33" s="168"/>
      <c r="C33" s="168"/>
      <c r="D33" s="168"/>
    </row>
    <row r="34" spans="1:9" ht="19.5" customHeight="1" x14ac:dyDescent="0.2">
      <c r="A34" s="159" t="s">
        <v>60</v>
      </c>
      <c r="B34" s="159"/>
      <c r="C34" s="159"/>
      <c r="D34" s="83">
        <v>295</v>
      </c>
    </row>
    <row r="35" spans="1:9" ht="19.5" customHeight="1" x14ac:dyDescent="0.2">
      <c r="A35" s="159" t="s">
        <v>0</v>
      </c>
      <c r="B35" s="159"/>
      <c r="C35" s="159"/>
      <c r="D35" s="26">
        <v>6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CV2</v>
      </c>
      <c r="B41" s="164"/>
      <c r="C41" s="164"/>
      <c r="D41" s="164"/>
      <c r="E41" s="1"/>
      <c r="F41" s="7"/>
      <c r="G41" s="7"/>
      <c r="H41" s="7"/>
      <c r="I41" s="7"/>
    </row>
    <row r="42" spans="1:9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ht="19.5" customHeight="1" x14ac:dyDescent="0.2">
      <c r="A43" s="158" t="s">
        <v>15</v>
      </c>
      <c r="B43" s="158"/>
      <c r="C43" s="158"/>
      <c r="D43" s="24">
        <v>185</v>
      </c>
      <c r="F43" s="157" t="s">
        <v>75</v>
      </c>
      <c r="G43" s="157"/>
      <c r="H43" s="80" t="s">
        <v>1</v>
      </c>
      <c r="I43" s="83">
        <v>212</v>
      </c>
    </row>
    <row r="44" spans="1:9" ht="19.5" customHeight="1" x14ac:dyDescent="0.25">
      <c r="A44" s="158" t="s">
        <v>14</v>
      </c>
      <c r="B44" s="158"/>
      <c r="C44" s="158"/>
      <c r="D44" s="26">
        <v>200</v>
      </c>
      <c r="F44" s="79"/>
      <c r="G44" s="79"/>
      <c r="H44" s="80" t="s">
        <v>2</v>
      </c>
      <c r="I44" s="83">
        <v>70</v>
      </c>
    </row>
    <row r="45" spans="1:9" ht="19.5" customHeight="1" x14ac:dyDescent="0.25">
      <c r="A45" s="158" t="s">
        <v>0</v>
      </c>
      <c r="B45" s="158"/>
      <c r="C45" s="158"/>
      <c r="D45" s="26">
        <v>6</v>
      </c>
      <c r="F45" s="79"/>
      <c r="G45" s="79"/>
      <c r="H45" s="79"/>
      <c r="I45" s="79"/>
    </row>
    <row r="46" spans="1:9" ht="19.5" customHeight="1" x14ac:dyDescent="0.25">
      <c r="A46" s="159"/>
      <c r="B46" s="159"/>
      <c r="C46" s="159"/>
      <c r="D46" s="25"/>
      <c r="F46" s="160" t="s">
        <v>77</v>
      </c>
      <c r="G46" s="160"/>
      <c r="H46" s="160"/>
      <c r="I46" s="160"/>
    </row>
    <row r="47" spans="1:9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178</v>
      </c>
    </row>
    <row r="48" spans="1:9" ht="19.5" customHeight="1" x14ac:dyDescent="0.25">
      <c r="A48" s="158" t="s">
        <v>18</v>
      </c>
      <c r="B48" s="158"/>
      <c r="C48" s="158"/>
      <c r="D48" s="24">
        <v>155</v>
      </c>
      <c r="F48" s="79"/>
      <c r="G48" s="79"/>
      <c r="H48" s="80" t="s">
        <v>2</v>
      </c>
      <c r="I48" s="83">
        <v>85</v>
      </c>
    </row>
    <row r="49" spans="1:10" ht="19.5" customHeight="1" x14ac:dyDescent="0.25">
      <c r="A49" s="158" t="s">
        <v>17</v>
      </c>
      <c r="B49" s="158"/>
      <c r="C49" s="158"/>
      <c r="D49" s="24">
        <v>193</v>
      </c>
      <c r="F49" s="79"/>
      <c r="G49" s="79"/>
      <c r="H49" s="79"/>
      <c r="I49" s="79"/>
    </row>
    <row r="50" spans="1:10" ht="19.5" customHeight="1" x14ac:dyDescent="0.25">
      <c r="A50" s="158" t="s">
        <v>16</v>
      </c>
      <c r="B50" s="158"/>
      <c r="C50" s="158"/>
      <c r="D50" s="24">
        <v>140</v>
      </c>
      <c r="F50" s="170" t="s">
        <v>79</v>
      </c>
      <c r="G50" s="170"/>
      <c r="H50" s="170"/>
      <c r="I50" s="79"/>
    </row>
    <row r="51" spans="1:10" ht="19.5" customHeight="1" x14ac:dyDescent="0.25">
      <c r="A51" s="158" t="s">
        <v>0</v>
      </c>
      <c r="B51" s="158"/>
      <c r="C51" s="158"/>
      <c r="D51" s="24">
        <v>4</v>
      </c>
      <c r="F51" s="79"/>
      <c r="G51" s="79"/>
      <c r="H51" s="80" t="s">
        <v>1</v>
      </c>
      <c r="I51" s="83">
        <v>71</v>
      </c>
    </row>
    <row r="52" spans="1:10" ht="19.5" customHeight="1" x14ac:dyDescent="0.25">
      <c r="A52" s="159"/>
      <c r="B52" s="159"/>
      <c r="C52" s="159"/>
      <c r="D52" s="25"/>
      <c r="F52" s="79"/>
      <c r="G52" s="79"/>
      <c r="H52" s="80" t="s">
        <v>2</v>
      </c>
      <c r="I52" s="83">
        <v>229</v>
      </c>
    </row>
    <row r="53" spans="1:10" s="80" customFormat="1" ht="15.75" x14ac:dyDescent="0.25">
      <c r="A53" s="160" t="s">
        <v>24</v>
      </c>
      <c r="B53" s="160"/>
      <c r="C53" s="160"/>
      <c r="D53" s="160"/>
    </row>
    <row r="54" spans="1:10" s="80" customFormat="1" ht="19.5" customHeight="1" x14ac:dyDescent="0.2">
      <c r="A54" s="157" t="s">
        <v>67</v>
      </c>
      <c r="B54" s="157"/>
      <c r="C54" s="80" t="s">
        <v>1</v>
      </c>
      <c r="D54" s="83">
        <v>164</v>
      </c>
    </row>
    <row r="55" spans="1:10" s="80" customFormat="1" ht="19.5" customHeight="1" x14ac:dyDescent="0.2">
      <c r="C55" s="80" t="s">
        <v>2</v>
      </c>
      <c r="D55" s="83">
        <v>87</v>
      </c>
    </row>
    <row r="56" spans="1:10" s="80" customFormat="1" ht="19.5" customHeight="1" x14ac:dyDescent="0.2"/>
    <row r="57" spans="1:10" s="80" customFormat="1" ht="19.5" customHeight="1" x14ac:dyDescent="0.2">
      <c r="A57" s="169" t="s">
        <v>68</v>
      </c>
      <c r="B57" s="169"/>
      <c r="C57" s="80" t="s">
        <v>1</v>
      </c>
      <c r="D57" s="83">
        <v>177</v>
      </c>
    </row>
    <row r="58" spans="1:10" s="80" customFormat="1" ht="19.5" customHeight="1" x14ac:dyDescent="0.2">
      <c r="C58" s="80" t="s">
        <v>2</v>
      </c>
      <c r="D58" s="83">
        <v>76</v>
      </c>
      <c r="J58" s="76"/>
    </row>
    <row r="59" spans="1:10" s="80" customFormat="1" ht="19.5" customHeight="1" x14ac:dyDescent="0.2">
      <c r="J59" s="76"/>
    </row>
    <row r="60" spans="1:10" s="80" customFormat="1" ht="19.5" customHeight="1" x14ac:dyDescent="0.2">
      <c r="A60" s="157" t="s">
        <v>69</v>
      </c>
      <c r="B60" s="157"/>
      <c r="C60" s="80" t="s">
        <v>1</v>
      </c>
      <c r="D60" s="83">
        <v>159</v>
      </c>
    </row>
    <row r="61" spans="1:10" s="80" customFormat="1" ht="19.5" customHeight="1" x14ac:dyDescent="0.2">
      <c r="C61" s="80" t="s">
        <v>2</v>
      </c>
      <c r="D61" s="83">
        <v>87</v>
      </c>
    </row>
    <row r="62" spans="1:10" s="80" customFormat="1" ht="19.5" customHeight="1" x14ac:dyDescent="0.2"/>
    <row r="63" spans="1:10" s="80" customFormat="1" ht="19.5" customHeight="1" x14ac:dyDescent="0.2">
      <c r="A63" s="156" t="s">
        <v>70</v>
      </c>
      <c r="B63" s="156"/>
      <c r="C63" s="80" t="s">
        <v>1</v>
      </c>
      <c r="D63" s="83">
        <v>166</v>
      </c>
    </row>
    <row r="64" spans="1:10" s="80" customFormat="1" ht="19.5" customHeight="1" x14ac:dyDescent="0.2">
      <c r="C64" s="80" t="s">
        <v>2</v>
      </c>
      <c r="D64" s="83">
        <v>83</v>
      </c>
      <c r="J64" s="76"/>
    </row>
    <row r="65" spans="1:10" s="80" customFormat="1" x14ac:dyDescent="0.2">
      <c r="J65" s="76"/>
    </row>
    <row r="66" spans="1:10" s="80" customFormat="1" ht="19.5" customHeight="1" x14ac:dyDescent="0.25">
      <c r="A66" s="160" t="s">
        <v>25</v>
      </c>
      <c r="B66" s="160"/>
      <c r="C66" s="160"/>
      <c r="D66" s="160"/>
    </row>
    <row r="67" spans="1:10" s="80" customFormat="1" ht="19.5" customHeight="1" x14ac:dyDescent="0.2">
      <c r="A67" s="156" t="s">
        <v>71</v>
      </c>
      <c r="B67" s="156"/>
      <c r="C67" s="80" t="s">
        <v>1</v>
      </c>
      <c r="D67" s="83">
        <v>171</v>
      </c>
      <c r="J67" s="76"/>
    </row>
    <row r="68" spans="1:10" s="80" customFormat="1" ht="19.5" customHeight="1" x14ac:dyDescent="0.2">
      <c r="C68" s="80" t="s">
        <v>2</v>
      </c>
      <c r="D68" s="83">
        <v>78</v>
      </c>
      <c r="J68" s="76"/>
    </row>
    <row r="69" spans="1:10" s="80" customFormat="1" ht="19.5" customHeight="1" x14ac:dyDescent="0.2"/>
    <row r="70" spans="1:10" s="80" customFormat="1" ht="19.5" customHeight="1" x14ac:dyDescent="0.2">
      <c r="A70" s="157" t="s">
        <v>72</v>
      </c>
      <c r="B70" s="157"/>
      <c r="C70" s="80" t="s">
        <v>1</v>
      </c>
      <c r="D70" s="83">
        <v>158</v>
      </c>
      <c r="J70" s="76"/>
    </row>
    <row r="71" spans="1:10" s="80" customFormat="1" ht="19.5" customHeight="1" x14ac:dyDescent="0.2">
      <c r="C71" s="80" t="s">
        <v>2</v>
      </c>
      <c r="D71" s="83">
        <v>90</v>
      </c>
    </row>
    <row r="72" spans="1:10" s="80" customFormat="1" ht="19.5" customHeight="1" x14ac:dyDescent="0.2"/>
    <row r="73" spans="1:10" s="80" customFormat="1" ht="19.5" customHeight="1" x14ac:dyDescent="0.2">
      <c r="A73" s="157" t="s">
        <v>73</v>
      </c>
      <c r="B73" s="157"/>
      <c r="C73" s="80" t="s">
        <v>1</v>
      </c>
      <c r="D73" s="83">
        <v>156</v>
      </c>
    </row>
    <row r="74" spans="1:10" s="80" customFormat="1" ht="19.5" customHeight="1" x14ac:dyDescent="0.2">
      <c r="C74" s="80" t="s">
        <v>2</v>
      </c>
      <c r="D74" s="83">
        <v>91</v>
      </c>
    </row>
    <row r="75" spans="1:10" s="80" customFormat="1" ht="19.5" customHeight="1" x14ac:dyDescent="0.2"/>
    <row r="76" spans="1:10" s="80" customFormat="1" ht="19.5" customHeight="1" x14ac:dyDescent="0.2">
      <c r="A76" s="157" t="s">
        <v>74</v>
      </c>
      <c r="B76" s="157"/>
      <c r="C76" s="80" t="s">
        <v>1</v>
      </c>
      <c r="D76" s="83">
        <v>176</v>
      </c>
    </row>
    <row r="77" spans="1:10" s="80" customFormat="1" ht="19.5" customHeight="1" x14ac:dyDescent="0.2">
      <c r="C77" s="80" t="s">
        <v>2</v>
      </c>
      <c r="D77" s="83">
        <v>73</v>
      </c>
    </row>
  </sheetData>
  <mergeCells count="78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A23:D23"/>
    <mergeCell ref="F23:H23"/>
    <mergeCell ref="A24:C24"/>
    <mergeCell ref="A25:C25"/>
    <mergeCell ref="A20:C20"/>
    <mergeCell ref="A21:C21"/>
    <mergeCell ref="A22:C22"/>
    <mergeCell ref="A30:C30"/>
    <mergeCell ref="A31:C31"/>
    <mergeCell ref="A32:C32"/>
    <mergeCell ref="A26:C26"/>
    <mergeCell ref="A27:C27"/>
    <mergeCell ref="A28:D28"/>
    <mergeCell ref="A29:C29"/>
    <mergeCell ref="A42:D42"/>
    <mergeCell ref="A43:C43"/>
    <mergeCell ref="A44:C44"/>
    <mergeCell ref="A45:C45"/>
    <mergeCell ref="A33:D33"/>
    <mergeCell ref="A34:C34"/>
    <mergeCell ref="A35:C35"/>
    <mergeCell ref="A41:D41"/>
    <mergeCell ref="A53:D53"/>
    <mergeCell ref="A50:C50"/>
    <mergeCell ref="A51:C51"/>
    <mergeCell ref="A52:C52"/>
    <mergeCell ref="A46:C46"/>
    <mergeCell ref="A47:D47"/>
    <mergeCell ref="A48:C48"/>
    <mergeCell ref="A49:C49"/>
    <mergeCell ref="F42:I42"/>
    <mergeCell ref="F46:I46"/>
    <mergeCell ref="F50:H50"/>
    <mergeCell ref="F43:G43"/>
    <mergeCell ref="F47:G47"/>
    <mergeCell ref="A73:B73"/>
    <mergeCell ref="A76:B76"/>
    <mergeCell ref="A63:B63"/>
    <mergeCell ref="A60:B60"/>
    <mergeCell ref="A54:B54"/>
    <mergeCell ref="A57:B57"/>
    <mergeCell ref="A66:D66"/>
    <mergeCell ref="A67:B67"/>
    <mergeCell ref="A70:B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31" workbookViewId="0">
      <selection activeCell="D73" sqref="D7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28</v>
      </c>
      <c r="B3" s="164"/>
      <c r="C3" s="164"/>
      <c r="D3" s="164"/>
      <c r="E3" s="1"/>
      <c r="F3" s="164" t="s">
        <v>118</v>
      </c>
      <c r="G3" s="164"/>
      <c r="H3" s="164"/>
      <c r="I3" s="64">
        <v>383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24">
        <v>75</v>
      </c>
      <c r="F5" s="158" t="s">
        <v>61</v>
      </c>
      <c r="G5" s="158"/>
      <c r="H5" s="158"/>
      <c r="I5" s="24">
        <v>112</v>
      </c>
    </row>
    <row r="6" spans="1:9" ht="19.5" customHeight="1" x14ac:dyDescent="0.2">
      <c r="A6" s="161" t="s">
        <v>45</v>
      </c>
      <c r="B6" s="161"/>
      <c r="C6" s="161"/>
      <c r="D6" s="24">
        <v>287</v>
      </c>
      <c r="F6" s="158" t="s">
        <v>62</v>
      </c>
      <c r="G6" s="158"/>
      <c r="H6" s="158"/>
      <c r="I6" s="24">
        <v>92</v>
      </c>
    </row>
    <row r="7" spans="1:9" ht="19.5" customHeight="1" x14ac:dyDescent="0.2">
      <c r="A7" s="162" t="s">
        <v>46</v>
      </c>
      <c r="B7" s="162"/>
      <c r="C7" s="162"/>
      <c r="D7" s="24">
        <v>2</v>
      </c>
      <c r="F7" s="158" t="s">
        <v>9</v>
      </c>
      <c r="G7" s="158"/>
      <c r="H7" s="158"/>
      <c r="I7" s="24">
        <v>190</v>
      </c>
    </row>
    <row r="8" spans="1:9" ht="19.5" customHeight="1" x14ac:dyDescent="0.2">
      <c r="A8" s="166" t="s">
        <v>47</v>
      </c>
      <c r="B8" s="166"/>
      <c r="C8" s="166"/>
      <c r="D8" s="24">
        <v>0</v>
      </c>
      <c r="F8" s="158" t="s">
        <v>63</v>
      </c>
      <c r="G8" s="158"/>
      <c r="H8" s="158"/>
      <c r="I8" s="24">
        <v>206</v>
      </c>
    </row>
    <row r="9" spans="1:9" ht="19.5" customHeight="1" x14ac:dyDescent="0.2">
      <c r="A9" s="159" t="s">
        <v>48</v>
      </c>
      <c r="B9" s="159"/>
      <c r="C9" s="159"/>
      <c r="D9" s="24">
        <v>0</v>
      </c>
      <c r="F9" s="158" t="s">
        <v>0</v>
      </c>
      <c r="G9" s="158"/>
      <c r="H9" s="158"/>
      <c r="I9" s="24">
        <v>1</v>
      </c>
    </row>
    <row r="10" spans="1:9" ht="19.5" customHeight="1" x14ac:dyDescent="0.2">
      <c r="A10" s="165" t="s">
        <v>49</v>
      </c>
      <c r="B10" s="165"/>
      <c r="C10" s="165"/>
      <c r="D10" s="24">
        <v>1</v>
      </c>
      <c r="F10" s="159"/>
      <c r="G10" s="159"/>
      <c r="H10" s="159"/>
      <c r="I10" s="25"/>
    </row>
    <row r="11" spans="1:9" ht="19.5" customHeight="1" x14ac:dyDescent="0.25">
      <c r="A11" s="159" t="s">
        <v>50</v>
      </c>
      <c r="B11" s="159"/>
      <c r="C11" s="159"/>
      <c r="D11" s="24">
        <v>9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24">
        <v>2</v>
      </c>
      <c r="F12" s="158" t="s">
        <v>65</v>
      </c>
      <c r="G12" s="158"/>
      <c r="H12" s="158"/>
      <c r="I12" s="24">
        <v>97</v>
      </c>
    </row>
    <row r="13" spans="1:9" ht="19.5" customHeight="1" x14ac:dyDescent="0.2">
      <c r="A13" s="167" t="s">
        <v>52</v>
      </c>
      <c r="B13" s="167"/>
      <c r="C13" s="167"/>
      <c r="D13" s="24">
        <v>1</v>
      </c>
      <c r="F13" s="158" t="s">
        <v>66</v>
      </c>
      <c r="G13" s="158"/>
      <c r="H13" s="158"/>
      <c r="I13" s="24">
        <v>261</v>
      </c>
    </row>
    <row r="14" spans="1:9" ht="19.5" customHeight="1" x14ac:dyDescent="0.2">
      <c r="A14" s="159" t="s">
        <v>0</v>
      </c>
      <c r="B14" s="159"/>
      <c r="C14" s="159"/>
      <c r="D14" s="26">
        <v>3</v>
      </c>
      <c r="F14" s="158" t="s">
        <v>0</v>
      </c>
      <c r="G14" s="158"/>
      <c r="H14" s="158"/>
      <c r="I14" s="24">
        <v>2</v>
      </c>
    </row>
    <row r="15" spans="1:9" ht="19.5" customHeight="1" x14ac:dyDescent="0.2">
      <c r="A15" s="159"/>
      <c r="B15" s="159"/>
      <c r="C15" s="159"/>
      <c r="D15" s="2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24">
        <v>82</v>
      </c>
      <c r="F17" s="158" t="s">
        <v>11</v>
      </c>
      <c r="G17" s="158"/>
      <c r="H17" s="158"/>
      <c r="I17" s="24">
        <v>320</v>
      </c>
    </row>
    <row r="18" spans="1:9" ht="19.5" customHeight="1" x14ac:dyDescent="0.2">
      <c r="A18" s="159" t="s">
        <v>54</v>
      </c>
      <c r="B18" s="159"/>
      <c r="C18" s="159"/>
      <c r="D18" s="24">
        <v>266</v>
      </c>
      <c r="F18" s="158" t="s">
        <v>0</v>
      </c>
      <c r="G18" s="158"/>
      <c r="H18" s="158"/>
      <c r="I18" s="24">
        <v>4</v>
      </c>
    </row>
    <row r="19" spans="1:9" ht="19.5" customHeight="1" x14ac:dyDescent="0.2">
      <c r="A19" s="159" t="s">
        <v>55</v>
      </c>
      <c r="B19" s="159"/>
      <c r="C19" s="159"/>
      <c r="D19" s="24">
        <v>20</v>
      </c>
      <c r="F19" s="159"/>
      <c r="G19" s="159"/>
      <c r="H19" s="159"/>
      <c r="I19" s="25"/>
    </row>
    <row r="20" spans="1:9" ht="19.5" customHeight="1" x14ac:dyDescent="0.25">
      <c r="A20" s="159" t="s">
        <v>56</v>
      </c>
      <c r="B20" s="159"/>
      <c r="C20" s="159"/>
      <c r="D20" s="24">
        <v>8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26">
        <v>0</v>
      </c>
      <c r="F21" s="4" t="s">
        <v>13</v>
      </c>
      <c r="G21" s="4"/>
      <c r="H21" s="4"/>
      <c r="I21" s="24">
        <v>335</v>
      </c>
    </row>
    <row r="22" spans="1:9" ht="19.5" customHeight="1" x14ac:dyDescent="0.2">
      <c r="A22" s="159"/>
      <c r="B22" s="159"/>
      <c r="C22" s="159"/>
      <c r="D22" s="25"/>
      <c r="F22" s="4" t="s">
        <v>0</v>
      </c>
      <c r="G22" s="4"/>
      <c r="H22" s="4"/>
      <c r="I22" s="26">
        <v>9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25"/>
    </row>
    <row r="24" spans="1:9" ht="19.5" customHeight="1" x14ac:dyDescent="0.2">
      <c r="A24" s="159" t="s">
        <v>57</v>
      </c>
      <c r="B24" s="159"/>
      <c r="C24" s="159"/>
      <c r="D24" s="24">
        <v>94</v>
      </c>
    </row>
    <row r="25" spans="1:9" ht="19.5" customHeight="1" x14ac:dyDescent="0.2">
      <c r="A25" s="159" t="s">
        <v>58</v>
      </c>
      <c r="B25" s="159"/>
      <c r="C25" s="159"/>
      <c r="D25" s="24">
        <v>267</v>
      </c>
    </row>
    <row r="26" spans="1:9" ht="19.5" customHeight="1" x14ac:dyDescent="0.2">
      <c r="A26" s="159" t="s">
        <v>0</v>
      </c>
      <c r="B26" s="159"/>
      <c r="C26" s="159"/>
      <c r="D26" s="26">
        <v>0</v>
      </c>
    </row>
    <row r="27" spans="1:9" ht="19.5" customHeight="1" x14ac:dyDescent="0.2">
      <c r="A27" s="159"/>
      <c r="B27" s="159"/>
      <c r="C27" s="159"/>
      <c r="D27" s="25"/>
    </row>
    <row r="28" spans="1:9" ht="19.5" customHeight="1" x14ac:dyDescent="0.25">
      <c r="A28" s="160" t="s">
        <v>6</v>
      </c>
      <c r="B28" s="160"/>
      <c r="C28" s="160"/>
      <c r="D28" s="160"/>
    </row>
    <row r="29" spans="1:9" ht="19.5" customHeight="1" x14ac:dyDescent="0.2">
      <c r="A29" s="159" t="s">
        <v>59</v>
      </c>
      <c r="B29" s="159"/>
      <c r="C29" s="159"/>
      <c r="D29" s="24">
        <v>78</v>
      </c>
    </row>
    <row r="30" spans="1:9" ht="19.5" customHeight="1" x14ac:dyDescent="0.2">
      <c r="A30" s="159" t="s">
        <v>7</v>
      </c>
      <c r="B30" s="159"/>
      <c r="C30" s="159"/>
      <c r="D30" s="24">
        <v>284</v>
      </c>
    </row>
    <row r="31" spans="1:9" ht="19.5" customHeight="1" x14ac:dyDescent="0.2">
      <c r="A31" s="159" t="s">
        <v>0</v>
      </c>
      <c r="B31" s="159"/>
      <c r="C31" s="159"/>
      <c r="D31" s="26">
        <v>0</v>
      </c>
    </row>
    <row r="32" spans="1:9" ht="19.5" customHeight="1" x14ac:dyDescent="0.2">
      <c r="A32" s="159"/>
      <c r="B32" s="159"/>
      <c r="C32" s="159"/>
      <c r="D32" s="25"/>
    </row>
    <row r="33" spans="1:9" ht="19.5" customHeight="1" x14ac:dyDescent="0.25">
      <c r="A33" s="168" t="s">
        <v>8</v>
      </c>
      <c r="B33" s="168"/>
      <c r="C33" s="168"/>
      <c r="D33" s="168"/>
    </row>
    <row r="34" spans="1:9" ht="19.5" customHeight="1" x14ac:dyDescent="0.2">
      <c r="A34" s="159" t="s">
        <v>60</v>
      </c>
      <c r="B34" s="159"/>
      <c r="C34" s="159"/>
      <c r="D34" s="83">
        <v>312</v>
      </c>
    </row>
    <row r="35" spans="1:9" ht="19.5" customHeight="1" x14ac:dyDescent="0.2">
      <c r="A35" s="159" t="s">
        <v>0</v>
      </c>
      <c r="B35" s="159"/>
      <c r="C35" s="159"/>
      <c r="D35" s="26">
        <v>4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CV3</v>
      </c>
      <c r="B41" s="164"/>
      <c r="C41" s="164"/>
      <c r="D41" s="164"/>
      <c r="E41" s="1"/>
      <c r="F41" s="7"/>
      <c r="G41" s="7"/>
      <c r="H41" s="7"/>
      <c r="I41" s="7"/>
    </row>
    <row r="42" spans="1:9" s="80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0" customFormat="1" ht="19.5" customHeight="1" x14ac:dyDescent="0.2">
      <c r="A43" s="158" t="s">
        <v>15</v>
      </c>
      <c r="B43" s="158"/>
      <c r="C43" s="158"/>
      <c r="D43" s="83">
        <v>192</v>
      </c>
      <c r="F43" s="157" t="s">
        <v>75</v>
      </c>
      <c r="G43" s="157"/>
      <c r="H43" s="80" t="s">
        <v>1</v>
      </c>
      <c r="I43" s="83">
        <v>252</v>
      </c>
    </row>
    <row r="44" spans="1:9" s="80" customFormat="1" ht="19.5" customHeight="1" x14ac:dyDescent="0.25">
      <c r="A44" s="158" t="s">
        <v>14</v>
      </c>
      <c r="B44" s="158"/>
      <c r="C44" s="158"/>
      <c r="D44" s="82">
        <v>244</v>
      </c>
      <c r="F44" s="79"/>
      <c r="G44" s="79"/>
      <c r="H44" s="80" t="s">
        <v>2</v>
      </c>
      <c r="I44" s="83">
        <v>66</v>
      </c>
    </row>
    <row r="45" spans="1:9" s="80" customFormat="1" ht="19.5" customHeight="1" x14ac:dyDescent="0.25">
      <c r="A45" s="158" t="s">
        <v>0</v>
      </c>
      <c r="B45" s="158"/>
      <c r="C45" s="158"/>
      <c r="D45" s="82">
        <v>4</v>
      </c>
      <c r="F45" s="79"/>
      <c r="G45" s="79"/>
      <c r="H45" s="79"/>
      <c r="I45" s="79"/>
    </row>
    <row r="46" spans="1:9" s="80" customFormat="1" ht="19.5" customHeight="1" x14ac:dyDescent="0.25">
      <c r="A46" s="159"/>
      <c r="B46" s="159"/>
      <c r="C46" s="159"/>
      <c r="D46" s="81"/>
      <c r="F46" s="160" t="s">
        <v>77</v>
      </c>
      <c r="G46" s="160"/>
      <c r="H46" s="160"/>
      <c r="I46" s="160"/>
    </row>
    <row r="47" spans="1:9" s="80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213</v>
      </c>
    </row>
    <row r="48" spans="1:9" s="80" customFormat="1" ht="19.5" customHeight="1" x14ac:dyDescent="0.25">
      <c r="A48" s="158" t="s">
        <v>18</v>
      </c>
      <c r="B48" s="158"/>
      <c r="C48" s="158"/>
      <c r="D48" s="83">
        <v>167</v>
      </c>
      <c r="F48" s="79"/>
      <c r="G48" s="79"/>
      <c r="H48" s="80" t="s">
        <v>2</v>
      </c>
      <c r="I48" s="83">
        <v>84</v>
      </c>
    </row>
    <row r="49" spans="1:21" s="80" customFormat="1" ht="19.5" customHeight="1" x14ac:dyDescent="0.25">
      <c r="A49" s="158" t="s">
        <v>17</v>
      </c>
      <c r="B49" s="158"/>
      <c r="C49" s="158"/>
      <c r="D49" s="83">
        <v>236</v>
      </c>
      <c r="F49" s="79"/>
      <c r="G49" s="79"/>
      <c r="H49" s="79"/>
      <c r="I49" s="79"/>
    </row>
    <row r="50" spans="1:21" s="80" customFormat="1" ht="19.5" customHeight="1" x14ac:dyDescent="0.25">
      <c r="A50" s="158" t="s">
        <v>16</v>
      </c>
      <c r="B50" s="158"/>
      <c r="C50" s="158"/>
      <c r="D50" s="83">
        <v>165</v>
      </c>
      <c r="F50" s="170" t="s">
        <v>79</v>
      </c>
      <c r="G50" s="170"/>
      <c r="H50" s="170"/>
      <c r="I50" s="79"/>
    </row>
    <row r="51" spans="1:21" s="80" customFormat="1" ht="19.5" customHeight="1" x14ac:dyDescent="0.25">
      <c r="A51" s="158" t="s">
        <v>0</v>
      </c>
      <c r="B51" s="158"/>
      <c r="C51" s="158"/>
      <c r="D51" s="83">
        <v>7</v>
      </c>
      <c r="F51" s="79"/>
      <c r="G51" s="79"/>
      <c r="H51" s="80" t="s">
        <v>1</v>
      </c>
      <c r="I51" s="83">
        <v>90</v>
      </c>
    </row>
    <row r="52" spans="1:21" s="80" customFormat="1" ht="19.5" customHeight="1" x14ac:dyDescent="0.25">
      <c r="A52" s="159"/>
      <c r="B52" s="159"/>
      <c r="C52" s="159"/>
      <c r="D52" s="81"/>
      <c r="F52" s="79"/>
      <c r="G52" s="79"/>
      <c r="H52" s="80" t="s">
        <v>2</v>
      </c>
      <c r="I52" s="83">
        <v>253</v>
      </c>
    </row>
    <row r="53" spans="1:21" s="80" customFormat="1" ht="15.75" x14ac:dyDescent="0.25">
      <c r="A53" s="160" t="s">
        <v>24</v>
      </c>
      <c r="B53" s="160"/>
      <c r="C53" s="160"/>
      <c r="D53" s="160"/>
    </row>
    <row r="54" spans="1:21" s="80" customFormat="1" ht="19.5" customHeight="1" x14ac:dyDescent="0.2">
      <c r="A54" s="157" t="s">
        <v>67</v>
      </c>
      <c r="B54" s="157"/>
      <c r="C54" s="80" t="s">
        <v>1</v>
      </c>
      <c r="D54" s="83">
        <v>198</v>
      </c>
    </row>
    <row r="55" spans="1:21" s="80" customFormat="1" ht="19.5" customHeight="1" x14ac:dyDescent="0.2">
      <c r="C55" s="80" t="s">
        <v>2</v>
      </c>
      <c r="D55" s="83">
        <v>89</v>
      </c>
    </row>
    <row r="56" spans="1:21" s="80" customFormat="1" ht="19.5" customHeight="1" x14ac:dyDescent="0.2"/>
    <row r="57" spans="1:21" s="80" customFormat="1" ht="19.5" customHeight="1" x14ac:dyDescent="0.2">
      <c r="A57" s="169" t="s">
        <v>68</v>
      </c>
      <c r="B57" s="169"/>
      <c r="C57" s="80" t="s">
        <v>1</v>
      </c>
      <c r="D57" s="83">
        <v>199</v>
      </c>
    </row>
    <row r="58" spans="1:21" s="80" customFormat="1" ht="19.5" customHeight="1" x14ac:dyDescent="0.2">
      <c r="C58" s="80" t="s">
        <v>2</v>
      </c>
      <c r="D58" s="83">
        <v>84</v>
      </c>
      <c r="M58" s="159"/>
      <c r="N58" s="159"/>
      <c r="O58" s="159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57" t="s">
        <v>69</v>
      </c>
      <c r="B60" s="157"/>
      <c r="C60" s="80" t="s">
        <v>1</v>
      </c>
      <c r="D60" s="83">
        <v>185</v>
      </c>
    </row>
    <row r="61" spans="1:21" s="80" customFormat="1" ht="19.5" customHeight="1" x14ac:dyDescent="0.2">
      <c r="C61" s="80" t="s">
        <v>2</v>
      </c>
      <c r="D61" s="83">
        <v>95</v>
      </c>
    </row>
    <row r="62" spans="1:21" s="80" customFormat="1" ht="19.5" customHeight="1" x14ac:dyDescent="0.2"/>
    <row r="63" spans="1:21" s="80" customFormat="1" ht="19.5" customHeight="1" x14ac:dyDescent="0.2">
      <c r="A63" s="156" t="s">
        <v>70</v>
      </c>
      <c r="B63" s="156"/>
      <c r="C63" s="80" t="s">
        <v>1</v>
      </c>
      <c r="D63" s="83">
        <v>201</v>
      </c>
    </row>
    <row r="64" spans="1:21" s="80" customFormat="1" ht="19.5" customHeight="1" x14ac:dyDescent="0.2">
      <c r="C64" s="80" t="s">
        <v>2</v>
      </c>
      <c r="D64" s="83">
        <v>78</v>
      </c>
      <c r="M64" s="159"/>
      <c r="N64" s="159"/>
      <c r="O64" s="159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60" t="s">
        <v>25</v>
      </c>
      <c r="B66" s="160"/>
      <c r="C66" s="160"/>
      <c r="D66" s="160"/>
    </row>
    <row r="67" spans="1:21" s="80" customFormat="1" ht="19.5" customHeight="1" x14ac:dyDescent="0.2">
      <c r="A67" s="156" t="s">
        <v>71</v>
      </c>
      <c r="B67" s="156"/>
      <c r="C67" s="80" t="s">
        <v>1</v>
      </c>
      <c r="D67" s="83">
        <v>199</v>
      </c>
      <c r="M67" s="159"/>
      <c r="N67" s="159"/>
      <c r="O67" s="159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81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57" t="s">
        <v>72</v>
      </c>
      <c r="B70" s="157"/>
      <c r="C70" s="80" t="s">
        <v>1</v>
      </c>
      <c r="D70" s="83">
        <v>185</v>
      </c>
      <c r="M70" s="159"/>
      <c r="N70" s="159"/>
      <c r="O70" s="159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92</v>
      </c>
    </row>
    <row r="72" spans="1:21" s="80" customFormat="1" ht="19.5" customHeight="1" x14ac:dyDescent="0.2"/>
    <row r="73" spans="1:21" s="80" customFormat="1" ht="19.5" customHeight="1" x14ac:dyDescent="0.2">
      <c r="A73" s="157" t="s">
        <v>73</v>
      </c>
      <c r="B73" s="157"/>
      <c r="C73" s="80" t="s">
        <v>1</v>
      </c>
      <c r="D73" s="126">
        <v>196</v>
      </c>
    </row>
    <row r="74" spans="1:21" s="80" customFormat="1" ht="19.5" customHeight="1" x14ac:dyDescent="0.2">
      <c r="C74" s="80" t="s">
        <v>2</v>
      </c>
      <c r="D74" s="83">
        <v>85</v>
      </c>
    </row>
    <row r="75" spans="1:21" s="80" customFormat="1" ht="19.5" customHeight="1" x14ac:dyDescent="0.2"/>
    <row r="76" spans="1:21" s="80" customFormat="1" ht="19.5" customHeight="1" x14ac:dyDescent="0.2">
      <c r="A76" s="157" t="s">
        <v>74</v>
      </c>
      <c r="B76" s="157"/>
      <c r="C76" s="80" t="s">
        <v>1</v>
      </c>
      <c r="D76" s="83">
        <v>204</v>
      </c>
    </row>
    <row r="77" spans="1:21" s="80" customFormat="1" ht="19.5" customHeight="1" x14ac:dyDescent="0.2">
      <c r="C77" s="80" t="s">
        <v>2</v>
      </c>
      <c r="D77" s="83">
        <v>78</v>
      </c>
    </row>
  </sheetData>
  <mergeCells count="82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F23:H23"/>
    <mergeCell ref="A24:C24"/>
    <mergeCell ref="A25:C25"/>
    <mergeCell ref="A20:C20"/>
    <mergeCell ref="A21:C21"/>
    <mergeCell ref="A22:C22"/>
    <mergeCell ref="A26:C26"/>
    <mergeCell ref="A27:C27"/>
    <mergeCell ref="A28:D28"/>
    <mergeCell ref="A29:C29"/>
    <mergeCell ref="A23:D23"/>
    <mergeCell ref="A33:D33"/>
    <mergeCell ref="A34:C34"/>
    <mergeCell ref="A35:C35"/>
    <mergeCell ref="A41:D41"/>
    <mergeCell ref="A30:C30"/>
    <mergeCell ref="A31:C31"/>
    <mergeCell ref="A32:C32"/>
    <mergeCell ref="A46:C46"/>
    <mergeCell ref="A47:D47"/>
    <mergeCell ref="A48:C48"/>
    <mergeCell ref="A49:C49"/>
    <mergeCell ref="A42:D42"/>
    <mergeCell ref="A43:C43"/>
    <mergeCell ref="A44:C44"/>
    <mergeCell ref="A45:C45"/>
    <mergeCell ref="A53:D53"/>
    <mergeCell ref="A54:B54"/>
    <mergeCell ref="A57:B57"/>
    <mergeCell ref="A50:C50"/>
    <mergeCell ref="A51:C51"/>
    <mergeCell ref="A52:C52"/>
    <mergeCell ref="F42:I42"/>
    <mergeCell ref="F43:G43"/>
    <mergeCell ref="F46:I46"/>
    <mergeCell ref="F47:G47"/>
    <mergeCell ref="F50:H50"/>
    <mergeCell ref="M58:O58"/>
    <mergeCell ref="A60:B60"/>
    <mergeCell ref="A63:B63"/>
    <mergeCell ref="M64:O64"/>
    <mergeCell ref="A66:D66"/>
    <mergeCell ref="M67:O67"/>
    <mergeCell ref="A70:B70"/>
    <mergeCell ref="M70:O70"/>
    <mergeCell ref="A73:B73"/>
    <mergeCell ref="A76:B76"/>
    <mergeCell ref="A67:B67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28" workbookViewId="0">
      <selection activeCell="I53" sqref="I5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91</v>
      </c>
      <c r="B3" s="164"/>
      <c r="C3" s="164"/>
      <c r="D3" s="164"/>
      <c r="E3" s="1"/>
      <c r="F3" s="164" t="s">
        <v>118</v>
      </c>
      <c r="G3" s="164"/>
      <c r="H3" s="164"/>
      <c r="I3" s="64">
        <v>215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83">
        <v>30</v>
      </c>
      <c r="F5" s="158" t="s">
        <v>61</v>
      </c>
      <c r="G5" s="158"/>
      <c r="H5" s="158"/>
      <c r="I5" s="83">
        <v>61</v>
      </c>
    </row>
    <row r="6" spans="1:9" ht="19.5" customHeight="1" x14ac:dyDescent="0.2">
      <c r="A6" s="161" t="s">
        <v>45</v>
      </c>
      <c r="B6" s="161"/>
      <c r="C6" s="161"/>
      <c r="D6" s="83">
        <v>181</v>
      </c>
      <c r="F6" s="158" t="s">
        <v>62</v>
      </c>
      <c r="G6" s="158"/>
      <c r="H6" s="158"/>
      <c r="I6" s="83">
        <v>31</v>
      </c>
    </row>
    <row r="7" spans="1:9" ht="19.5" customHeight="1" x14ac:dyDescent="0.2">
      <c r="A7" s="162" t="s">
        <v>46</v>
      </c>
      <c r="B7" s="162"/>
      <c r="C7" s="162"/>
      <c r="D7" s="83">
        <v>0</v>
      </c>
      <c r="F7" s="158" t="s">
        <v>9</v>
      </c>
      <c r="G7" s="158"/>
      <c r="H7" s="158"/>
      <c r="I7" s="83">
        <v>115</v>
      </c>
    </row>
    <row r="8" spans="1:9" ht="19.5" customHeight="1" x14ac:dyDescent="0.2">
      <c r="A8" s="166" t="s">
        <v>47</v>
      </c>
      <c r="B8" s="166"/>
      <c r="C8" s="166"/>
      <c r="D8" s="83">
        <v>0</v>
      </c>
      <c r="F8" s="158" t="s">
        <v>63</v>
      </c>
      <c r="G8" s="158"/>
      <c r="H8" s="158"/>
      <c r="I8" s="83">
        <v>135</v>
      </c>
    </row>
    <row r="9" spans="1:9" ht="19.5" customHeight="1" x14ac:dyDescent="0.2">
      <c r="A9" s="159" t="s">
        <v>48</v>
      </c>
      <c r="B9" s="159"/>
      <c r="C9" s="159"/>
      <c r="D9" s="83">
        <v>0</v>
      </c>
      <c r="F9" s="158" t="s">
        <v>0</v>
      </c>
      <c r="G9" s="158"/>
      <c r="H9" s="158"/>
      <c r="I9" s="83">
        <v>0</v>
      </c>
    </row>
    <row r="10" spans="1:9" ht="19.5" customHeight="1" x14ac:dyDescent="0.2">
      <c r="A10" s="165" t="s">
        <v>49</v>
      </c>
      <c r="B10" s="165"/>
      <c r="C10" s="165"/>
      <c r="D10" s="83">
        <v>0</v>
      </c>
      <c r="F10" s="159"/>
      <c r="G10" s="159"/>
      <c r="H10" s="159"/>
      <c r="I10" s="81"/>
    </row>
    <row r="11" spans="1:9" ht="19.5" customHeight="1" x14ac:dyDescent="0.25">
      <c r="A11" s="159" t="s">
        <v>50</v>
      </c>
      <c r="B11" s="159"/>
      <c r="C11" s="159"/>
      <c r="D11" s="83">
        <v>3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83">
        <v>1</v>
      </c>
      <c r="F12" s="158" t="s">
        <v>65</v>
      </c>
      <c r="G12" s="158"/>
      <c r="H12" s="158"/>
      <c r="I12" s="83">
        <v>39</v>
      </c>
    </row>
    <row r="13" spans="1:9" ht="19.5" customHeight="1" x14ac:dyDescent="0.2">
      <c r="A13" s="167" t="s">
        <v>52</v>
      </c>
      <c r="B13" s="167"/>
      <c r="C13" s="167"/>
      <c r="D13" s="83">
        <v>0</v>
      </c>
      <c r="F13" s="158" t="s">
        <v>66</v>
      </c>
      <c r="G13" s="158"/>
      <c r="H13" s="158"/>
      <c r="I13" s="83">
        <v>166</v>
      </c>
    </row>
    <row r="14" spans="1:9" ht="19.5" customHeight="1" x14ac:dyDescent="0.2">
      <c r="A14" s="159" t="s">
        <v>0</v>
      </c>
      <c r="B14" s="159"/>
      <c r="C14" s="159"/>
      <c r="D14" s="82">
        <v>0</v>
      </c>
      <c r="F14" s="158" t="s">
        <v>0</v>
      </c>
      <c r="G14" s="158"/>
      <c r="H14" s="158"/>
      <c r="I14" s="83">
        <v>0</v>
      </c>
    </row>
    <row r="15" spans="1:9" ht="19.5" customHeight="1" x14ac:dyDescent="0.2">
      <c r="A15" s="159"/>
      <c r="B15" s="159"/>
      <c r="C15" s="159"/>
      <c r="D15" s="81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83">
        <v>33</v>
      </c>
      <c r="F17" s="158" t="s">
        <v>11</v>
      </c>
      <c r="G17" s="158"/>
      <c r="H17" s="158"/>
      <c r="I17" s="83">
        <v>187</v>
      </c>
    </row>
    <row r="18" spans="1:9" ht="19.5" customHeight="1" x14ac:dyDescent="0.2">
      <c r="A18" s="159" t="s">
        <v>54</v>
      </c>
      <c r="B18" s="159"/>
      <c r="C18" s="159"/>
      <c r="D18" s="83">
        <v>173</v>
      </c>
      <c r="F18" s="158" t="s">
        <v>0</v>
      </c>
      <c r="G18" s="158"/>
      <c r="H18" s="158"/>
      <c r="I18" s="83">
        <v>1</v>
      </c>
    </row>
    <row r="19" spans="1:9" ht="19.5" customHeight="1" x14ac:dyDescent="0.2">
      <c r="A19" s="159" t="s">
        <v>55</v>
      </c>
      <c r="B19" s="159"/>
      <c r="C19" s="159"/>
      <c r="D19" s="83">
        <v>4</v>
      </c>
      <c r="F19" s="159"/>
      <c r="G19" s="159"/>
      <c r="H19" s="159"/>
      <c r="I19" s="81"/>
    </row>
    <row r="20" spans="1:9" ht="19.5" customHeight="1" x14ac:dyDescent="0.25">
      <c r="A20" s="159" t="s">
        <v>56</v>
      </c>
      <c r="B20" s="159"/>
      <c r="C20" s="159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82">
        <v>0</v>
      </c>
      <c r="F21" s="4" t="s">
        <v>13</v>
      </c>
      <c r="G21" s="4"/>
      <c r="H21" s="4"/>
      <c r="I21" s="83">
        <v>183</v>
      </c>
    </row>
    <row r="22" spans="1:9" ht="19.5" customHeight="1" x14ac:dyDescent="0.2">
      <c r="A22" s="159"/>
      <c r="B22" s="159"/>
      <c r="C22" s="159"/>
      <c r="D22" s="81"/>
      <c r="F22" s="4" t="s">
        <v>0</v>
      </c>
      <c r="G22" s="4"/>
      <c r="H22" s="4"/>
      <c r="I22" s="82">
        <v>2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81"/>
    </row>
    <row r="24" spans="1:9" ht="19.5" customHeight="1" x14ac:dyDescent="0.25">
      <c r="A24" s="159" t="s">
        <v>57</v>
      </c>
      <c r="B24" s="159"/>
      <c r="C24" s="159"/>
      <c r="D24" s="83">
        <v>36</v>
      </c>
      <c r="F24" s="160" t="s">
        <v>20</v>
      </c>
      <c r="G24" s="160"/>
      <c r="H24" s="160"/>
      <c r="I24" s="160"/>
    </row>
    <row r="25" spans="1:9" ht="19.5" customHeight="1" x14ac:dyDescent="0.2">
      <c r="A25" s="159" t="s">
        <v>58</v>
      </c>
      <c r="B25" s="159"/>
      <c r="C25" s="159"/>
      <c r="D25" s="83">
        <v>167</v>
      </c>
      <c r="F25" s="159" t="s">
        <v>21</v>
      </c>
      <c r="G25" s="159"/>
      <c r="H25" s="159"/>
      <c r="I25" s="83">
        <v>96</v>
      </c>
    </row>
    <row r="26" spans="1:9" ht="19.5" customHeight="1" x14ac:dyDescent="0.2">
      <c r="A26" s="159" t="s">
        <v>0</v>
      </c>
      <c r="B26" s="159"/>
      <c r="C26" s="159"/>
      <c r="D26" s="82">
        <v>1</v>
      </c>
      <c r="F26" s="159" t="s">
        <v>0</v>
      </c>
      <c r="G26" s="159"/>
      <c r="H26" s="159"/>
      <c r="I26" s="82">
        <v>1</v>
      </c>
    </row>
    <row r="27" spans="1:9" ht="19.5" customHeight="1" x14ac:dyDescent="0.2">
      <c r="A27" s="159"/>
      <c r="B27" s="159"/>
      <c r="C27" s="159"/>
      <c r="D27" s="81"/>
    </row>
    <row r="28" spans="1:9" ht="19.5" customHeight="1" x14ac:dyDescent="0.25">
      <c r="A28" s="160" t="s">
        <v>6</v>
      </c>
      <c r="B28" s="160"/>
      <c r="C28" s="160"/>
      <c r="D28" s="160"/>
      <c r="F28" s="8" t="s">
        <v>92</v>
      </c>
      <c r="G28" s="8"/>
      <c r="H28" s="8"/>
      <c r="I28" s="8"/>
    </row>
    <row r="29" spans="1:9" ht="19.5" customHeight="1" x14ac:dyDescent="0.2">
      <c r="A29" s="159" t="s">
        <v>59</v>
      </c>
      <c r="B29" s="159"/>
      <c r="C29" s="159"/>
      <c r="D29" s="83">
        <v>30</v>
      </c>
      <c r="F29" s="159" t="s">
        <v>93</v>
      </c>
      <c r="G29" s="159"/>
      <c r="H29" s="159"/>
      <c r="I29" s="83">
        <v>42</v>
      </c>
    </row>
    <row r="30" spans="1:9" ht="19.5" customHeight="1" x14ac:dyDescent="0.2">
      <c r="A30" s="159" t="s">
        <v>7</v>
      </c>
      <c r="B30" s="159"/>
      <c r="C30" s="159"/>
      <c r="D30" s="83">
        <v>174</v>
      </c>
      <c r="F30" s="159" t="s">
        <v>0</v>
      </c>
      <c r="G30" s="159"/>
      <c r="H30" s="159"/>
      <c r="I30" s="82">
        <v>1</v>
      </c>
    </row>
    <row r="31" spans="1:9" ht="19.5" customHeight="1" x14ac:dyDescent="0.2">
      <c r="A31" s="159" t="s">
        <v>0</v>
      </c>
      <c r="B31" s="159"/>
      <c r="C31" s="159"/>
      <c r="D31" s="82">
        <v>0</v>
      </c>
    </row>
    <row r="32" spans="1:9" ht="19.5" customHeight="1" x14ac:dyDescent="0.2">
      <c r="A32" s="159"/>
      <c r="B32" s="159"/>
      <c r="C32" s="159"/>
      <c r="D32" s="81"/>
    </row>
    <row r="33" spans="1:9" ht="19.5" customHeight="1" x14ac:dyDescent="0.25">
      <c r="A33" s="168" t="s">
        <v>8</v>
      </c>
      <c r="B33" s="168"/>
      <c r="C33" s="168"/>
      <c r="D33" s="168"/>
    </row>
    <row r="34" spans="1:9" ht="19.5" customHeight="1" x14ac:dyDescent="0.2">
      <c r="A34" s="159" t="s">
        <v>60</v>
      </c>
      <c r="B34" s="159"/>
      <c r="C34" s="159"/>
      <c r="D34" s="83">
        <v>181</v>
      </c>
    </row>
    <row r="35" spans="1:9" ht="19.5" customHeight="1" x14ac:dyDescent="0.2">
      <c r="A35" s="159" t="s">
        <v>0</v>
      </c>
      <c r="B35" s="159"/>
      <c r="C35" s="159"/>
      <c r="D35" s="82">
        <v>1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Numa (BL/LN Twp)</v>
      </c>
      <c r="B41" s="164"/>
      <c r="C41" s="164"/>
      <c r="D41" s="164"/>
      <c r="E41" s="1"/>
      <c r="F41" s="7"/>
      <c r="G41" s="7"/>
      <c r="H41" s="7"/>
      <c r="I41" s="7"/>
    </row>
    <row r="42" spans="1:9" s="80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0" customFormat="1" ht="19.5" customHeight="1" x14ac:dyDescent="0.2">
      <c r="A43" s="158" t="s">
        <v>15</v>
      </c>
      <c r="B43" s="158"/>
      <c r="C43" s="158"/>
      <c r="D43" s="83">
        <v>107</v>
      </c>
      <c r="F43" s="157" t="s">
        <v>75</v>
      </c>
      <c r="G43" s="157"/>
      <c r="H43" s="80" t="s">
        <v>1</v>
      </c>
      <c r="I43" s="83">
        <v>124</v>
      </c>
    </row>
    <row r="44" spans="1:9" s="80" customFormat="1" ht="19.5" customHeight="1" x14ac:dyDescent="0.25">
      <c r="A44" s="158" t="s">
        <v>14</v>
      </c>
      <c r="B44" s="158"/>
      <c r="C44" s="158"/>
      <c r="D44" s="82">
        <v>129</v>
      </c>
      <c r="F44" s="79"/>
      <c r="G44" s="79"/>
      <c r="H44" s="80" t="s">
        <v>2</v>
      </c>
      <c r="I44" s="83">
        <v>44</v>
      </c>
    </row>
    <row r="45" spans="1:9" s="80" customFormat="1" ht="19.5" customHeight="1" x14ac:dyDescent="0.25">
      <c r="A45" s="158" t="s">
        <v>0</v>
      </c>
      <c r="B45" s="158"/>
      <c r="C45" s="158"/>
      <c r="D45" s="82">
        <v>6</v>
      </c>
      <c r="F45" s="79"/>
      <c r="G45" s="79"/>
      <c r="H45" s="79"/>
      <c r="I45" s="79"/>
    </row>
    <row r="46" spans="1:9" s="80" customFormat="1" ht="19.5" customHeight="1" x14ac:dyDescent="0.25">
      <c r="A46" s="159"/>
      <c r="B46" s="159"/>
      <c r="C46" s="159"/>
      <c r="D46" s="81"/>
      <c r="F46" s="160" t="s">
        <v>77</v>
      </c>
      <c r="G46" s="160"/>
      <c r="H46" s="160"/>
      <c r="I46" s="160"/>
    </row>
    <row r="47" spans="1:9" s="80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101</v>
      </c>
    </row>
    <row r="48" spans="1:9" s="80" customFormat="1" ht="19.5" customHeight="1" x14ac:dyDescent="0.25">
      <c r="A48" s="158" t="s">
        <v>18</v>
      </c>
      <c r="B48" s="158"/>
      <c r="C48" s="158"/>
      <c r="D48" s="83">
        <v>97</v>
      </c>
      <c r="F48" s="79"/>
      <c r="G48" s="79"/>
      <c r="H48" s="80" t="s">
        <v>2</v>
      </c>
      <c r="I48" s="83">
        <v>51</v>
      </c>
    </row>
    <row r="49" spans="1:21" s="80" customFormat="1" ht="19.5" customHeight="1" x14ac:dyDescent="0.25">
      <c r="A49" s="158" t="s">
        <v>17</v>
      </c>
      <c r="B49" s="158"/>
      <c r="C49" s="158"/>
      <c r="D49" s="83">
        <v>129</v>
      </c>
      <c r="F49" s="79"/>
      <c r="G49" s="79"/>
      <c r="H49" s="79"/>
      <c r="I49" s="79"/>
    </row>
    <row r="50" spans="1:21" s="80" customFormat="1" ht="19.5" customHeight="1" x14ac:dyDescent="0.25">
      <c r="A50" s="158" t="s">
        <v>16</v>
      </c>
      <c r="B50" s="158"/>
      <c r="C50" s="158"/>
      <c r="D50" s="83">
        <v>76</v>
      </c>
      <c r="F50" s="170" t="s">
        <v>79</v>
      </c>
      <c r="G50" s="170"/>
      <c r="H50" s="170"/>
      <c r="I50" s="79"/>
    </row>
    <row r="51" spans="1:21" s="80" customFormat="1" ht="19.5" customHeight="1" x14ac:dyDescent="0.25">
      <c r="A51" s="158" t="s">
        <v>0</v>
      </c>
      <c r="B51" s="158"/>
      <c r="C51" s="158"/>
      <c r="D51" s="83">
        <v>3</v>
      </c>
      <c r="F51" s="79"/>
      <c r="G51" s="79"/>
      <c r="H51" s="80" t="s">
        <v>1</v>
      </c>
      <c r="I51" s="83">
        <v>31</v>
      </c>
    </row>
    <row r="52" spans="1:21" s="80" customFormat="1" ht="19.5" customHeight="1" x14ac:dyDescent="0.25">
      <c r="A52" s="159"/>
      <c r="B52" s="159"/>
      <c r="C52" s="159"/>
      <c r="D52" s="81"/>
      <c r="F52" s="79"/>
      <c r="G52" s="79"/>
      <c r="H52" s="80" t="s">
        <v>2</v>
      </c>
      <c r="I52" s="83">
        <v>145</v>
      </c>
    </row>
    <row r="53" spans="1:21" s="80" customFormat="1" ht="15.75" x14ac:dyDescent="0.25">
      <c r="A53" s="160" t="s">
        <v>24</v>
      </c>
      <c r="B53" s="160"/>
      <c r="C53" s="160"/>
      <c r="D53" s="160"/>
    </row>
    <row r="54" spans="1:21" s="80" customFormat="1" ht="19.5" customHeight="1" x14ac:dyDescent="0.2">
      <c r="A54" s="157" t="s">
        <v>67</v>
      </c>
      <c r="B54" s="157"/>
      <c r="C54" s="80" t="s">
        <v>1</v>
      </c>
      <c r="D54" s="83">
        <v>89</v>
      </c>
    </row>
    <row r="55" spans="1:21" s="80" customFormat="1" ht="19.5" customHeight="1" x14ac:dyDescent="0.2">
      <c r="C55" s="80" t="s">
        <v>2</v>
      </c>
      <c r="D55" s="83">
        <v>57</v>
      </c>
    </row>
    <row r="56" spans="1:21" s="80" customFormat="1" ht="19.5" customHeight="1" x14ac:dyDescent="0.2"/>
    <row r="57" spans="1:21" s="80" customFormat="1" ht="19.5" customHeight="1" x14ac:dyDescent="0.2">
      <c r="A57" s="169" t="s">
        <v>68</v>
      </c>
      <c r="B57" s="169"/>
      <c r="C57" s="80" t="s">
        <v>1</v>
      </c>
      <c r="D57" s="83">
        <v>89</v>
      </c>
    </row>
    <row r="58" spans="1:21" s="80" customFormat="1" ht="19.5" customHeight="1" x14ac:dyDescent="0.2">
      <c r="C58" s="80" t="s">
        <v>2</v>
      </c>
      <c r="D58" s="83">
        <v>53</v>
      </c>
      <c r="M58" s="159"/>
      <c r="N58" s="159"/>
      <c r="O58" s="159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57" t="s">
        <v>69</v>
      </c>
      <c r="B60" s="157"/>
      <c r="C60" s="80" t="s">
        <v>1</v>
      </c>
      <c r="D60" s="83">
        <v>85</v>
      </c>
    </row>
    <row r="61" spans="1:21" s="80" customFormat="1" ht="19.5" customHeight="1" x14ac:dyDescent="0.2">
      <c r="C61" s="80" t="s">
        <v>2</v>
      </c>
      <c r="D61" s="83">
        <v>59</v>
      </c>
    </row>
    <row r="62" spans="1:21" s="80" customFormat="1" ht="19.5" customHeight="1" x14ac:dyDescent="0.2"/>
    <row r="63" spans="1:21" s="80" customFormat="1" ht="19.5" customHeight="1" x14ac:dyDescent="0.2">
      <c r="A63" s="156" t="s">
        <v>70</v>
      </c>
      <c r="B63" s="156"/>
      <c r="C63" s="80" t="s">
        <v>1</v>
      </c>
      <c r="D63" s="83">
        <v>88</v>
      </c>
    </row>
    <row r="64" spans="1:21" s="80" customFormat="1" ht="19.5" customHeight="1" x14ac:dyDescent="0.2">
      <c r="C64" s="80" t="s">
        <v>2</v>
      </c>
      <c r="D64" s="83">
        <v>53</v>
      </c>
      <c r="M64" s="159"/>
      <c r="N64" s="159"/>
      <c r="O64" s="159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60" t="s">
        <v>25</v>
      </c>
      <c r="B66" s="160"/>
      <c r="C66" s="160"/>
      <c r="D66" s="160"/>
    </row>
    <row r="67" spans="1:21" s="80" customFormat="1" ht="19.5" customHeight="1" x14ac:dyDescent="0.2">
      <c r="A67" s="156" t="s">
        <v>71</v>
      </c>
      <c r="B67" s="156"/>
      <c r="C67" s="80" t="s">
        <v>1</v>
      </c>
      <c r="D67" s="83">
        <v>93</v>
      </c>
      <c r="M67" s="159"/>
      <c r="N67" s="159"/>
      <c r="O67" s="159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51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57" t="s">
        <v>72</v>
      </c>
      <c r="B70" s="157"/>
      <c r="C70" s="80" t="s">
        <v>1</v>
      </c>
      <c r="D70" s="83">
        <v>85</v>
      </c>
      <c r="M70" s="159"/>
      <c r="N70" s="159"/>
      <c r="O70" s="159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57</v>
      </c>
    </row>
    <row r="72" spans="1:21" s="80" customFormat="1" ht="19.5" customHeight="1" x14ac:dyDescent="0.2"/>
    <row r="73" spans="1:21" s="80" customFormat="1" ht="19.5" customHeight="1" x14ac:dyDescent="0.2">
      <c r="A73" s="157" t="s">
        <v>73</v>
      </c>
      <c r="B73" s="157"/>
      <c r="C73" s="80" t="s">
        <v>1</v>
      </c>
      <c r="D73" s="83">
        <v>90</v>
      </c>
    </row>
    <row r="74" spans="1:21" s="80" customFormat="1" ht="19.5" customHeight="1" x14ac:dyDescent="0.2">
      <c r="C74" s="80" t="s">
        <v>2</v>
      </c>
      <c r="D74" s="83">
        <v>52</v>
      </c>
    </row>
    <row r="75" spans="1:21" s="80" customFormat="1" ht="19.5" customHeight="1" x14ac:dyDescent="0.2"/>
    <row r="76" spans="1:21" s="80" customFormat="1" ht="19.5" customHeight="1" x14ac:dyDescent="0.2">
      <c r="A76" s="157" t="s">
        <v>74</v>
      </c>
      <c r="B76" s="157"/>
      <c r="C76" s="80" t="s">
        <v>1</v>
      </c>
      <c r="D76" s="83">
        <v>85</v>
      </c>
    </row>
    <row r="77" spans="1:21" s="80" customFormat="1" ht="19.5" customHeight="1" x14ac:dyDescent="0.2">
      <c r="C77" s="80" t="s">
        <v>2</v>
      </c>
      <c r="D77" s="83">
        <v>58</v>
      </c>
    </row>
  </sheetData>
  <mergeCells count="87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A23:D23"/>
    <mergeCell ref="F23:H23"/>
    <mergeCell ref="A24:C24"/>
    <mergeCell ref="F24:I24"/>
    <mergeCell ref="A20:C20"/>
    <mergeCell ref="A21:C21"/>
    <mergeCell ref="A22:C22"/>
    <mergeCell ref="A27:C27"/>
    <mergeCell ref="F26:H26"/>
    <mergeCell ref="A28:D28"/>
    <mergeCell ref="A29:C29"/>
    <mergeCell ref="A25:C25"/>
    <mergeCell ref="F25:H25"/>
    <mergeCell ref="A26:C26"/>
    <mergeCell ref="A33:D33"/>
    <mergeCell ref="A34:C34"/>
    <mergeCell ref="A35:C35"/>
    <mergeCell ref="A41:D41"/>
    <mergeCell ref="A30:C30"/>
    <mergeCell ref="A31:C31"/>
    <mergeCell ref="A32:C32"/>
    <mergeCell ref="A54:B54"/>
    <mergeCell ref="A57:B57"/>
    <mergeCell ref="F29:H29"/>
    <mergeCell ref="F30:H30"/>
    <mergeCell ref="A50:C50"/>
    <mergeCell ref="A51:C51"/>
    <mergeCell ref="A52:C52"/>
    <mergeCell ref="A46:C46"/>
    <mergeCell ref="A47:D47"/>
    <mergeCell ref="A48:C48"/>
    <mergeCell ref="A49:C49"/>
    <mergeCell ref="A53:D53"/>
    <mergeCell ref="A42:D42"/>
    <mergeCell ref="A43:C43"/>
    <mergeCell ref="A44:C44"/>
    <mergeCell ref="A45:C45"/>
    <mergeCell ref="F42:I42"/>
    <mergeCell ref="F43:G43"/>
    <mergeCell ref="F46:I46"/>
    <mergeCell ref="F47:G47"/>
    <mergeCell ref="F50:H50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A31" workbookViewId="0">
      <selection activeCell="I55" sqref="I55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71093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83</v>
      </c>
      <c r="B3" s="164"/>
      <c r="C3" s="164"/>
      <c r="D3" s="164"/>
      <c r="E3" s="1"/>
      <c r="F3" s="164" t="s">
        <v>118</v>
      </c>
      <c r="G3" s="164"/>
      <c r="H3" s="164"/>
      <c r="I3" s="64">
        <v>162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83">
        <v>31</v>
      </c>
      <c r="F5" s="158" t="s">
        <v>61</v>
      </c>
      <c r="G5" s="158"/>
      <c r="H5" s="158"/>
      <c r="I5" s="83">
        <v>49</v>
      </c>
    </row>
    <row r="6" spans="1:9" ht="19.5" customHeight="1" x14ac:dyDescent="0.2">
      <c r="A6" s="161" t="s">
        <v>45</v>
      </c>
      <c r="B6" s="161"/>
      <c r="C6" s="161"/>
      <c r="D6" s="83">
        <v>130</v>
      </c>
      <c r="F6" s="158" t="s">
        <v>62</v>
      </c>
      <c r="G6" s="158"/>
      <c r="H6" s="158"/>
      <c r="I6" s="83">
        <v>25</v>
      </c>
    </row>
    <row r="7" spans="1:9" ht="19.5" customHeight="1" x14ac:dyDescent="0.2">
      <c r="A7" s="162" t="s">
        <v>46</v>
      </c>
      <c r="B7" s="162"/>
      <c r="C7" s="162"/>
      <c r="D7" s="83">
        <v>0</v>
      </c>
      <c r="F7" s="158" t="s">
        <v>9</v>
      </c>
      <c r="G7" s="158"/>
      <c r="H7" s="158"/>
      <c r="I7" s="83">
        <v>87</v>
      </c>
    </row>
    <row r="8" spans="1:9" ht="19.5" customHeight="1" x14ac:dyDescent="0.2">
      <c r="A8" s="166" t="s">
        <v>47</v>
      </c>
      <c r="B8" s="166"/>
      <c r="C8" s="166"/>
      <c r="D8" s="83">
        <v>0</v>
      </c>
      <c r="F8" s="158" t="s">
        <v>63</v>
      </c>
      <c r="G8" s="158"/>
      <c r="H8" s="158"/>
      <c r="I8" s="83">
        <v>96</v>
      </c>
    </row>
    <row r="9" spans="1:9" ht="19.5" customHeight="1" x14ac:dyDescent="0.2">
      <c r="A9" s="159" t="s">
        <v>48</v>
      </c>
      <c r="B9" s="159"/>
      <c r="C9" s="159"/>
      <c r="D9" s="83">
        <v>0</v>
      </c>
      <c r="F9" s="158" t="s">
        <v>0</v>
      </c>
      <c r="G9" s="158"/>
      <c r="H9" s="158"/>
      <c r="I9" s="83">
        <v>1</v>
      </c>
    </row>
    <row r="10" spans="1:9" ht="19.5" customHeight="1" x14ac:dyDescent="0.2">
      <c r="A10" s="165" t="s">
        <v>49</v>
      </c>
      <c r="B10" s="165"/>
      <c r="C10" s="165"/>
      <c r="D10" s="83">
        <v>0</v>
      </c>
      <c r="F10" s="159"/>
      <c r="G10" s="159"/>
      <c r="H10" s="159"/>
      <c r="I10" s="81"/>
    </row>
    <row r="11" spans="1:9" ht="19.5" customHeight="1" x14ac:dyDescent="0.25">
      <c r="A11" s="159" t="s">
        <v>50</v>
      </c>
      <c r="B11" s="159"/>
      <c r="C11" s="159"/>
      <c r="D11" s="83">
        <v>1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83">
        <v>0</v>
      </c>
      <c r="F12" s="158" t="s">
        <v>65</v>
      </c>
      <c r="G12" s="158"/>
      <c r="H12" s="158"/>
      <c r="I12" s="83">
        <v>39</v>
      </c>
    </row>
    <row r="13" spans="1:9" ht="19.5" customHeight="1" x14ac:dyDescent="0.2">
      <c r="A13" s="167" t="s">
        <v>52</v>
      </c>
      <c r="B13" s="167"/>
      <c r="C13" s="167"/>
      <c r="D13" s="83">
        <v>0</v>
      </c>
      <c r="F13" s="158" t="s">
        <v>66</v>
      </c>
      <c r="G13" s="158"/>
      <c r="H13" s="158"/>
      <c r="I13" s="83">
        <v>115</v>
      </c>
    </row>
    <row r="14" spans="1:9" ht="19.5" customHeight="1" x14ac:dyDescent="0.2">
      <c r="A14" s="159" t="s">
        <v>0</v>
      </c>
      <c r="B14" s="159"/>
      <c r="C14" s="159"/>
      <c r="D14" s="82">
        <v>0</v>
      </c>
      <c r="F14" s="158" t="s">
        <v>0</v>
      </c>
      <c r="G14" s="158"/>
      <c r="H14" s="158"/>
      <c r="I14" s="83">
        <v>0</v>
      </c>
    </row>
    <row r="15" spans="1:9" ht="19.5" customHeight="1" x14ac:dyDescent="0.2">
      <c r="A15" s="159"/>
      <c r="B15" s="159"/>
      <c r="C15" s="159"/>
      <c r="D15" s="81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83">
        <v>31</v>
      </c>
      <c r="F17" s="158" t="s">
        <v>11</v>
      </c>
      <c r="G17" s="158"/>
      <c r="H17" s="158"/>
      <c r="I17" s="83">
        <v>142</v>
      </c>
    </row>
    <row r="18" spans="1:9" ht="19.5" customHeight="1" x14ac:dyDescent="0.2">
      <c r="A18" s="159" t="s">
        <v>54</v>
      </c>
      <c r="B18" s="159"/>
      <c r="C18" s="159"/>
      <c r="D18" s="83">
        <v>123</v>
      </c>
      <c r="F18" s="158" t="s">
        <v>0</v>
      </c>
      <c r="G18" s="158"/>
      <c r="H18" s="158"/>
      <c r="I18" s="83">
        <v>0</v>
      </c>
    </row>
    <row r="19" spans="1:9" ht="19.5" customHeight="1" x14ac:dyDescent="0.2">
      <c r="A19" s="159" t="s">
        <v>55</v>
      </c>
      <c r="B19" s="159"/>
      <c r="C19" s="159"/>
      <c r="D19" s="83">
        <v>3</v>
      </c>
      <c r="F19" s="159"/>
      <c r="G19" s="159"/>
      <c r="H19" s="159"/>
      <c r="I19" s="81"/>
    </row>
    <row r="20" spans="1:9" ht="19.5" customHeight="1" x14ac:dyDescent="0.25">
      <c r="A20" s="159" t="s">
        <v>56</v>
      </c>
      <c r="B20" s="159"/>
      <c r="C20" s="159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82">
        <v>0</v>
      </c>
      <c r="F21" s="4" t="s">
        <v>13</v>
      </c>
      <c r="G21" s="4"/>
      <c r="H21" s="4"/>
      <c r="I21" s="83">
        <v>146</v>
      </c>
    </row>
    <row r="22" spans="1:9" ht="19.5" customHeight="1" x14ac:dyDescent="0.2">
      <c r="A22" s="159"/>
      <c r="B22" s="159"/>
      <c r="C22" s="159"/>
      <c r="D22" s="81"/>
      <c r="F22" s="4" t="s">
        <v>0</v>
      </c>
      <c r="G22" s="4"/>
      <c r="H22" s="4"/>
      <c r="I22" s="82">
        <v>3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81"/>
    </row>
    <row r="24" spans="1:9" ht="19.5" customHeight="1" x14ac:dyDescent="0.25">
      <c r="A24" s="159" t="s">
        <v>57</v>
      </c>
      <c r="B24" s="159"/>
      <c r="C24" s="159"/>
      <c r="D24" s="83">
        <v>30</v>
      </c>
      <c r="F24" s="160" t="s">
        <v>29</v>
      </c>
      <c r="G24" s="160"/>
      <c r="H24" s="160"/>
      <c r="I24" s="160"/>
    </row>
    <row r="25" spans="1:9" ht="19.5" customHeight="1" x14ac:dyDescent="0.2">
      <c r="A25" s="159" t="s">
        <v>58</v>
      </c>
      <c r="B25" s="159"/>
      <c r="C25" s="159"/>
      <c r="D25" s="83">
        <v>120</v>
      </c>
      <c r="F25" s="159" t="s">
        <v>30</v>
      </c>
      <c r="G25" s="159"/>
      <c r="H25" s="159"/>
      <c r="I25" s="83">
        <v>71</v>
      </c>
    </row>
    <row r="26" spans="1:9" ht="19.5" customHeight="1" x14ac:dyDescent="0.2">
      <c r="A26" s="159" t="s">
        <v>0</v>
      </c>
      <c r="B26" s="159"/>
      <c r="C26" s="159"/>
      <c r="D26" s="82">
        <v>0</v>
      </c>
      <c r="F26" s="159" t="s">
        <v>84</v>
      </c>
      <c r="G26" s="159"/>
      <c r="H26" s="159"/>
      <c r="I26" s="83">
        <v>58</v>
      </c>
    </row>
    <row r="27" spans="1:9" ht="19.5" customHeight="1" x14ac:dyDescent="0.2">
      <c r="A27" s="159"/>
      <c r="B27" s="159"/>
      <c r="C27" s="159"/>
      <c r="D27" s="81"/>
      <c r="F27" s="159" t="s">
        <v>0</v>
      </c>
      <c r="G27" s="159"/>
      <c r="H27" s="159"/>
      <c r="I27" s="82">
        <v>2</v>
      </c>
    </row>
    <row r="28" spans="1:9" ht="19.5" customHeight="1" x14ac:dyDescent="0.25">
      <c r="A28" s="160" t="s">
        <v>6</v>
      </c>
      <c r="B28" s="160"/>
      <c r="C28" s="160"/>
      <c r="D28" s="160"/>
    </row>
    <row r="29" spans="1:9" ht="19.5" customHeight="1" x14ac:dyDescent="0.2">
      <c r="A29" s="159" t="s">
        <v>59</v>
      </c>
      <c r="B29" s="159"/>
      <c r="C29" s="159"/>
      <c r="D29" s="83">
        <v>28</v>
      </c>
    </row>
    <row r="30" spans="1:9" ht="19.5" customHeight="1" x14ac:dyDescent="0.2">
      <c r="A30" s="159" t="s">
        <v>7</v>
      </c>
      <c r="B30" s="159"/>
      <c r="C30" s="159"/>
      <c r="D30" s="83">
        <v>125</v>
      </c>
    </row>
    <row r="31" spans="1:9" ht="19.5" customHeight="1" x14ac:dyDescent="0.2">
      <c r="A31" s="159" t="s">
        <v>0</v>
      </c>
      <c r="B31" s="159"/>
      <c r="C31" s="159"/>
      <c r="D31" s="82">
        <v>0</v>
      </c>
    </row>
    <row r="32" spans="1:9" ht="19.5" customHeight="1" x14ac:dyDescent="0.2">
      <c r="A32" s="159"/>
      <c r="B32" s="159"/>
      <c r="C32" s="159"/>
      <c r="D32" s="81"/>
    </row>
    <row r="33" spans="1:9" ht="19.5" customHeight="1" x14ac:dyDescent="0.25">
      <c r="A33" s="168" t="s">
        <v>8</v>
      </c>
      <c r="B33" s="168"/>
      <c r="C33" s="168"/>
      <c r="D33" s="168"/>
    </row>
    <row r="34" spans="1:9" ht="19.5" customHeight="1" x14ac:dyDescent="0.2">
      <c r="A34" s="159" t="s">
        <v>60</v>
      </c>
      <c r="B34" s="159"/>
      <c r="C34" s="159"/>
      <c r="D34" s="83">
        <v>135</v>
      </c>
    </row>
    <row r="35" spans="1:9" ht="19.5" customHeight="1" x14ac:dyDescent="0.2">
      <c r="A35" s="159" t="s">
        <v>0</v>
      </c>
      <c r="B35" s="159"/>
      <c r="C35" s="159"/>
      <c r="D35" s="82">
        <v>0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Exline (CW Twp)</v>
      </c>
      <c r="B41" s="164"/>
      <c r="C41" s="164"/>
      <c r="D41" s="164"/>
      <c r="E41" s="1"/>
      <c r="F41" s="7"/>
      <c r="G41" s="7"/>
      <c r="H41" s="7"/>
      <c r="I41" s="7"/>
    </row>
    <row r="42" spans="1:9" s="80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0" customFormat="1" ht="19.5" customHeight="1" x14ac:dyDescent="0.2">
      <c r="A43" s="158" t="s">
        <v>15</v>
      </c>
      <c r="B43" s="158"/>
      <c r="C43" s="158"/>
      <c r="D43" s="83">
        <v>95</v>
      </c>
      <c r="F43" s="157" t="s">
        <v>75</v>
      </c>
      <c r="G43" s="157"/>
      <c r="H43" s="80" t="s">
        <v>1</v>
      </c>
      <c r="I43" s="83">
        <v>105</v>
      </c>
    </row>
    <row r="44" spans="1:9" s="80" customFormat="1" ht="19.5" customHeight="1" x14ac:dyDescent="0.25">
      <c r="A44" s="158" t="s">
        <v>14</v>
      </c>
      <c r="B44" s="158"/>
      <c r="C44" s="158"/>
      <c r="D44" s="82">
        <v>100</v>
      </c>
      <c r="F44" s="79"/>
      <c r="G44" s="79"/>
      <c r="H44" s="80" t="s">
        <v>2</v>
      </c>
      <c r="I44" s="83">
        <v>29</v>
      </c>
    </row>
    <row r="45" spans="1:9" s="80" customFormat="1" ht="19.5" customHeight="1" x14ac:dyDescent="0.25">
      <c r="A45" s="158" t="s">
        <v>0</v>
      </c>
      <c r="B45" s="158"/>
      <c r="C45" s="158"/>
      <c r="D45" s="82">
        <v>0</v>
      </c>
      <c r="F45" s="79"/>
      <c r="G45" s="79"/>
      <c r="H45" s="79"/>
      <c r="I45" s="79"/>
    </row>
    <row r="46" spans="1:9" s="80" customFormat="1" ht="19.5" customHeight="1" x14ac:dyDescent="0.25">
      <c r="A46" s="159"/>
      <c r="B46" s="159"/>
      <c r="C46" s="159"/>
      <c r="D46" s="81"/>
      <c r="F46" s="160" t="s">
        <v>77</v>
      </c>
      <c r="G46" s="160"/>
      <c r="H46" s="160"/>
      <c r="I46" s="160"/>
    </row>
    <row r="47" spans="1:9" s="80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89</v>
      </c>
    </row>
    <row r="48" spans="1:9" s="80" customFormat="1" ht="19.5" customHeight="1" x14ac:dyDescent="0.25">
      <c r="A48" s="158" t="s">
        <v>18</v>
      </c>
      <c r="B48" s="158"/>
      <c r="C48" s="158"/>
      <c r="D48" s="83">
        <v>103</v>
      </c>
      <c r="F48" s="79"/>
      <c r="G48" s="79"/>
      <c r="H48" s="80" t="s">
        <v>2</v>
      </c>
      <c r="I48" s="83">
        <v>30</v>
      </c>
    </row>
    <row r="49" spans="1:21" s="80" customFormat="1" ht="19.5" customHeight="1" x14ac:dyDescent="0.25">
      <c r="A49" s="158" t="s">
        <v>17</v>
      </c>
      <c r="B49" s="158"/>
      <c r="C49" s="158"/>
      <c r="D49" s="83">
        <v>101</v>
      </c>
      <c r="F49" s="79"/>
      <c r="G49" s="79"/>
      <c r="H49" s="79"/>
      <c r="I49" s="79"/>
    </row>
    <row r="50" spans="1:21" s="80" customFormat="1" ht="19.5" customHeight="1" x14ac:dyDescent="0.25">
      <c r="A50" s="158" t="s">
        <v>16</v>
      </c>
      <c r="B50" s="158"/>
      <c r="C50" s="158"/>
      <c r="D50" s="83">
        <v>72</v>
      </c>
      <c r="F50" s="170" t="s">
        <v>79</v>
      </c>
      <c r="G50" s="170"/>
      <c r="H50" s="170"/>
      <c r="I50" s="79"/>
    </row>
    <row r="51" spans="1:21" s="80" customFormat="1" ht="19.5" customHeight="1" x14ac:dyDescent="0.25">
      <c r="A51" s="158" t="s">
        <v>0</v>
      </c>
      <c r="B51" s="158"/>
      <c r="C51" s="158"/>
      <c r="D51" s="83">
        <v>2</v>
      </c>
      <c r="F51" s="79"/>
      <c r="G51" s="79"/>
      <c r="H51" s="80" t="s">
        <v>1</v>
      </c>
      <c r="I51" s="83">
        <v>30</v>
      </c>
    </row>
    <row r="52" spans="1:21" s="80" customFormat="1" ht="19.5" customHeight="1" x14ac:dyDescent="0.25">
      <c r="A52" s="159"/>
      <c r="B52" s="159"/>
      <c r="C52" s="159"/>
      <c r="D52" s="81"/>
      <c r="F52" s="79"/>
      <c r="G52" s="79"/>
      <c r="H52" s="80" t="s">
        <v>2</v>
      </c>
      <c r="I52" s="83">
        <v>109</v>
      </c>
    </row>
    <row r="53" spans="1:21" s="80" customFormat="1" ht="15.75" x14ac:dyDescent="0.25">
      <c r="A53" s="160" t="s">
        <v>24</v>
      </c>
      <c r="B53" s="160"/>
      <c r="C53" s="160"/>
      <c r="D53" s="160"/>
    </row>
    <row r="54" spans="1:21" s="80" customFormat="1" ht="19.5" customHeight="1" x14ac:dyDescent="0.2">
      <c r="A54" s="157" t="s">
        <v>67</v>
      </c>
      <c r="B54" s="157"/>
      <c r="C54" s="80" t="s">
        <v>1</v>
      </c>
      <c r="D54" s="83">
        <v>77</v>
      </c>
    </row>
    <row r="55" spans="1:21" s="80" customFormat="1" ht="19.5" customHeight="1" x14ac:dyDescent="0.2">
      <c r="C55" s="80" t="s">
        <v>2</v>
      </c>
      <c r="D55" s="83">
        <v>40</v>
      </c>
    </row>
    <row r="56" spans="1:21" s="80" customFormat="1" ht="19.5" customHeight="1" x14ac:dyDescent="0.2"/>
    <row r="57" spans="1:21" s="80" customFormat="1" ht="19.5" customHeight="1" x14ac:dyDescent="0.2">
      <c r="A57" s="169" t="s">
        <v>68</v>
      </c>
      <c r="B57" s="169"/>
      <c r="C57" s="80" t="s">
        <v>1</v>
      </c>
      <c r="D57" s="83">
        <v>77</v>
      </c>
    </row>
    <row r="58" spans="1:21" s="80" customFormat="1" ht="19.5" customHeight="1" x14ac:dyDescent="0.2">
      <c r="C58" s="80" t="s">
        <v>2</v>
      </c>
      <c r="D58" s="83">
        <v>38</v>
      </c>
      <c r="M58" s="159"/>
      <c r="N58" s="159"/>
      <c r="O58" s="159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57" t="s">
        <v>69</v>
      </c>
      <c r="B60" s="157"/>
      <c r="C60" s="80" t="s">
        <v>1</v>
      </c>
      <c r="D60" s="83">
        <v>79</v>
      </c>
    </row>
    <row r="61" spans="1:21" s="80" customFormat="1" ht="19.5" customHeight="1" x14ac:dyDescent="0.2">
      <c r="C61" s="80" t="s">
        <v>2</v>
      </c>
      <c r="D61" s="83">
        <v>36</v>
      </c>
    </row>
    <row r="62" spans="1:21" s="80" customFormat="1" ht="19.5" customHeight="1" x14ac:dyDescent="0.2"/>
    <row r="63" spans="1:21" s="80" customFormat="1" ht="19.5" customHeight="1" x14ac:dyDescent="0.2">
      <c r="A63" s="156" t="s">
        <v>70</v>
      </c>
      <c r="B63" s="156"/>
      <c r="C63" s="80" t="s">
        <v>1</v>
      </c>
      <c r="D63" s="83">
        <v>84</v>
      </c>
    </row>
    <row r="64" spans="1:21" s="80" customFormat="1" ht="19.5" customHeight="1" x14ac:dyDescent="0.2">
      <c r="C64" s="80" t="s">
        <v>2</v>
      </c>
      <c r="D64" s="83">
        <v>34</v>
      </c>
      <c r="M64" s="159"/>
      <c r="N64" s="159"/>
      <c r="O64" s="159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60" t="s">
        <v>25</v>
      </c>
      <c r="B66" s="160"/>
      <c r="C66" s="160"/>
      <c r="D66" s="160"/>
    </row>
    <row r="67" spans="1:21" s="80" customFormat="1" ht="19.5" customHeight="1" x14ac:dyDescent="0.2">
      <c r="A67" s="156" t="s">
        <v>71</v>
      </c>
      <c r="B67" s="156"/>
      <c r="C67" s="80" t="s">
        <v>1</v>
      </c>
      <c r="D67" s="83">
        <v>79</v>
      </c>
      <c r="M67" s="159"/>
      <c r="N67" s="159"/>
      <c r="O67" s="159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36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57" t="s">
        <v>72</v>
      </c>
      <c r="B70" s="157"/>
      <c r="C70" s="80" t="s">
        <v>1</v>
      </c>
      <c r="D70" s="83">
        <v>80</v>
      </c>
      <c r="M70" s="159"/>
      <c r="N70" s="159"/>
      <c r="O70" s="159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33</v>
      </c>
    </row>
    <row r="72" spans="1:21" s="80" customFormat="1" ht="19.5" customHeight="1" x14ac:dyDescent="0.2"/>
    <row r="73" spans="1:21" s="80" customFormat="1" ht="19.5" customHeight="1" x14ac:dyDescent="0.2">
      <c r="A73" s="157" t="s">
        <v>73</v>
      </c>
      <c r="B73" s="157"/>
      <c r="C73" s="80" t="s">
        <v>1</v>
      </c>
      <c r="D73" s="83">
        <v>77</v>
      </c>
    </row>
    <row r="74" spans="1:21" s="80" customFormat="1" ht="19.5" customHeight="1" x14ac:dyDescent="0.2">
      <c r="C74" s="80" t="s">
        <v>2</v>
      </c>
      <c r="D74" s="83">
        <v>37</v>
      </c>
    </row>
    <row r="75" spans="1:21" s="80" customFormat="1" ht="19.5" customHeight="1" x14ac:dyDescent="0.2"/>
    <row r="76" spans="1:21" s="80" customFormat="1" ht="19.5" customHeight="1" x14ac:dyDescent="0.2">
      <c r="A76" s="157" t="s">
        <v>74</v>
      </c>
      <c r="B76" s="157"/>
      <c r="C76" s="80" t="s">
        <v>1</v>
      </c>
      <c r="D76" s="83">
        <v>78</v>
      </c>
    </row>
    <row r="77" spans="1:21" s="80" customFormat="1" ht="19.5" customHeight="1" x14ac:dyDescent="0.2">
      <c r="C77" s="80" t="s">
        <v>2</v>
      </c>
      <c r="D77" s="83">
        <v>38</v>
      </c>
    </row>
    <row r="78" spans="1:21" s="80" customFormat="1" x14ac:dyDescent="0.2"/>
    <row r="79" spans="1:21" s="80" customFormat="1" x14ac:dyDescent="0.2"/>
    <row r="80" spans="1:21" s="80" customFormat="1" x14ac:dyDescent="0.2"/>
    <row r="81" s="80" customFormat="1" x14ac:dyDescent="0.2"/>
  </sheetData>
  <mergeCells count="86">
    <mergeCell ref="A6:C6"/>
    <mergeCell ref="F6:H6"/>
    <mergeCell ref="A7:C7"/>
    <mergeCell ref="F7:H7"/>
    <mergeCell ref="A1:I1"/>
    <mergeCell ref="A3:D3"/>
    <mergeCell ref="A4:D4"/>
    <mergeCell ref="F4:I4"/>
    <mergeCell ref="A5:C5"/>
    <mergeCell ref="F5:H5"/>
    <mergeCell ref="F3:H3"/>
    <mergeCell ref="A10:C10"/>
    <mergeCell ref="F10:H10"/>
    <mergeCell ref="A11:C11"/>
    <mergeCell ref="F11:I11"/>
    <mergeCell ref="A8:C8"/>
    <mergeCell ref="F8:H8"/>
    <mergeCell ref="A9:C9"/>
    <mergeCell ref="F9:H9"/>
    <mergeCell ref="A14:C14"/>
    <mergeCell ref="F14:H14"/>
    <mergeCell ref="A15:C15"/>
    <mergeCell ref="A12:C12"/>
    <mergeCell ref="F12:H12"/>
    <mergeCell ref="A13:C13"/>
    <mergeCell ref="F13:H13"/>
    <mergeCell ref="A18:C18"/>
    <mergeCell ref="F18:H18"/>
    <mergeCell ref="A19:C19"/>
    <mergeCell ref="F19:H19"/>
    <mergeCell ref="A16:D16"/>
    <mergeCell ref="F16:I16"/>
    <mergeCell ref="A17:C17"/>
    <mergeCell ref="F17:H17"/>
    <mergeCell ref="F23:H23"/>
    <mergeCell ref="A24:C24"/>
    <mergeCell ref="A25:C25"/>
    <mergeCell ref="A20:C20"/>
    <mergeCell ref="A21:C21"/>
    <mergeCell ref="A22:C22"/>
    <mergeCell ref="A26:C26"/>
    <mergeCell ref="A27:C27"/>
    <mergeCell ref="A28:D28"/>
    <mergeCell ref="A29:C29"/>
    <mergeCell ref="A23:D23"/>
    <mergeCell ref="A33:D33"/>
    <mergeCell ref="A34:C34"/>
    <mergeCell ref="A35:C35"/>
    <mergeCell ref="A41:D41"/>
    <mergeCell ref="A30:C30"/>
    <mergeCell ref="A31:C31"/>
    <mergeCell ref="A32:C32"/>
    <mergeCell ref="M67:O67"/>
    <mergeCell ref="A70:B70"/>
    <mergeCell ref="M70:O70"/>
    <mergeCell ref="F24:I24"/>
    <mergeCell ref="F25:H25"/>
    <mergeCell ref="F26:H26"/>
    <mergeCell ref="F27:H27"/>
    <mergeCell ref="A50:C50"/>
    <mergeCell ref="A51:C51"/>
    <mergeCell ref="A52:C52"/>
    <mergeCell ref="A46:C46"/>
    <mergeCell ref="A48:C48"/>
    <mergeCell ref="A49:C49"/>
    <mergeCell ref="A43:C43"/>
    <mergeCell ref="A44:C44"/>
    <mergeCell ref="A45:C45"/>
    <mergeCell ref="M58:O58"/>
    <mergeCell ref="A60:B60"/>
    <mergeCell ref="A63:B63"/>
    <mergeCell ref="M64:O64"/>
    <mergeCell ref="A66:D66"/>
    <mergeCell ref="A73:B73"/>
    <mergeCell ref="A76:B76"/>
    <mergeCell ref="F42:I42"/>
    <mergeCell ref="F43:G43"/>
    <mergeCell ref="F46:I46"/>
    <mergeCell ref="A47:D47"/>
    <mergeCell ref="F47:G47"/>
    <mergeCell ref="F50:H50"/>
    <mergeCell ref="A53:D53"/>
    <mergeCell ref="A54:B54"/>
    <mergeCell ref="A57:B57"/>
    <mergeCell ref="A67:B67"/>
    <mergeCell ref="A42:D42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19" workbookViewId="0">
      <selection activeCell="I33" sqref="I33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71093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94</v>
      </c>
      <c r="B3" s="164"/>
      <c r="C3" s="164"/>
      <c r="D3" s="164"/>
      <c r="E3" s="1"/>
      <c r="F3" s="164" t="s">
        <v>118</v>
      </c>
      <c r="G3" s="164"/>
      <c r="H3" s="164"/>
      <c r="I3" s="64">
        <v>173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94">
        <v>29</v>
      </c>
      <c r="F5" s="158" t="s">
        <v>61</v>
      </c>
      <c r="G5" s="158"/>
      <c r="H5" s="158"/>
      <c r="I5" s="94">
        <v>44</v>
      </c>
    </row>
    <row r="6" spans="1:9" ht="19.5" customHeight="1" x14ac:dyDescent="0.2">
      <c r="A6" s="161" t="s">
        <v>45</v>
      </c>
      <c r="B6" s="161"/>
      <c r="C6" s="161"/>
      <c r="D6" s="94">
        <v>141</v>
      </c>
      <c r="F6" s="158" t="s">
        <v>62</v>
      </c>
      <c r="G6" s="158"/>
      <c r="H6" s="158"/>
      <c r="I6" s="94">
        <v>27</v>
      </c>
    </row>
    <row r="7" spans="1:9" ht="19.5" customHeight="1" x14ac:dyDescent="0.2">
      <c r="A7" s="162" t="s">
        <v>46</v>
      </c>
      <c r="B7" s="162"/>
      <c r="C7" s="162"/>
      <c r="D7" s="94">
        <v>0</v>
      </c>
      <c r="F7" s="158" t="s">
        <v>9</v>
      </c>
      <c r="G7" s="158"/>
      <c r="H7" s="158"/>
      <c r="I7" s="94">
        <v>98</v>
      </c>
    </row>
    <row r="8" spans="1:9" ht="19.5" customHeight="1" x14ac:dyDescent="0.2">
      <c r="A8" s="166" t="s">
        <v>47</v>
      </c>
      <c r="B8" s="166"/>
      <c r="C8" s="166"/>
      <c r="D8" s="94">
        <v>0</v>
      </c>
      <c r="F8" s="158" t="s">
        <v>63</v>
      </c>
      <c r="G8" s="158"/>
      <c r="H8" s="158"/>
      <c r="I8" s="94">
        <v>108</v>
      </c>
    </row>
    <row r="9" spans="1:9" ht="19.5" customHeight="1" x14ac:dyDescent="0.2">
      <c r="A9" s="159" t="s">
        <v>48</v>
      </c>
      <c r="B9" s="159"/>
      <c r="C9" s="159"/>
      <c r="D9" s="94">
        <v>1</v>
      </c>
      <c r="F9" s="158" t="s">
        <v>0</v>
      </c>
      <c r="G9" s="158"/>
      <c r="H9" s="158"/>
      <c r="I9" s="94">
        <v>0</v>
      </c>
    </row>
    <row r="10" spans="1:9" ht="19.5" customHeight="1" x14ac:dyDescent="0.2">
      <c r="A10" s="165" t="s">
        <v>49</v>
      </c>
      <c r="B10" s="165"/>
      <c r="C10" s="165"/>
      <c r="D10" s="94">
        <v>0</v>
      </c>
      <c r="F10" s="159"/>
      <c r="G10" s="159"/>
      <c r="H10" s="159"/>
      <c r="I10" s="95"/>
    </row>
    <row r="11" spans="1:9" ht="19.5" customHeight="1" x14ac:dyDescent="0.25">
      <c r="A11" s="159" t="s">
        <v>50</v>
      </c>
      <c r="B11" s="159"/>
      <c r="C11" s="159"/>
      <c r="D11" s="94">
        <v>2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94">
        <v>0</v>
      </c>
      <c r="F12" s="158" t="s">
        <v>65</v>
      </c>
      <c r="G12" s="158"/>
      <c r="H12" s="158"/>
      <c r="I12" s="94">
        <v>39</v>
      </c>
    </row>
    <row r="13" spans="1:9" ht="19.5" customHeight="1" x14ac:dyDescent="0.2">
      <c r="A13" s="167" t="s">
        <v>52</v>
      </c>
      <c r="B13" s="167"/>
      <c r="C13" s="167"/>
      <c r="D13" s="94">
        <v>0</v>
      </c>
      <c r="F13" s="158" t="s">
        <v>66</v>
      </c>
      <c r="G13" s="158"/>
      <c r="H13" s="158"/>
      <c r="I13" s="94">
        <v>120</v>
      </c>
    </row>
    <row r="14" spans="1:9" ht="19.5" customHeight="1" x14ac:dyDescent="0.2">
      <c r="A14" s="159" t="s">
        <v>0</v>
      </c>
      <c r="B14" s="159"/>
      <c r="C14" s="159"/>
      <c r="D14" s="96">
        <v>0</v>
      </c>
      <c r="F14" s="158" t="s">
        <v>0</v>
      </c>
      <c r="G14" s="158"/>
      <c r="H14" s="158"/>
      <c r="I14" s="94">
        <v>0</v>
      </c>
    </row>
    <row r="15" spans="1:9" ht="19.5" customHeight="1" x14ac:dyDescent="0.2">
      <c r="A15" s="159"/>
      <c r="B15" s="159"/>
      <c r="C15" s="159"/>
      <c r="D15" s="95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94">
        <v>32</v>
      </c>
      <c r="F17" s="158" t="s">
        <v>11</v>
      </c>
      <c r="G17" s="158"/>
      <c r="H17" s="158"/>
      <c r="I17" s="94">
        <v>141</v>
      </c>
    </row>
    <row r="18" spans="1:9" ht="19.5" customHeight="1" x14ac:dyDescent="0.2">
      <c r="A18" s="159" t="s">
        <v>54</v>
      </c>
      <c r="B18" s="159"/>
      <c r="C18" s="159"/>
      <c r="D18" s="94">
        <v>132</v>
      </c>
      <c r="F18" s="158" t="s">
        <v>0</v>
      </c>
      <c r="G18" s="158"/>
      <c r="H18" s="158"/>
      <c r="I18" s="94">
        <v>3</v>
      </c>
    </row>
    <row r="19" spans="1:9" ht="19.5" customHeight="1" x14ac:dyDescent="0.2">
      <c r="A19" s="159" t="s">
        <v>55</v>
      </c>
      <c r="B19" s="159"/>
      <c r="C19" s="159"/>
      <c r="D19" s="94">
        <v>5</v>
      </c>
      <c r="F19" s="159"/>
      <c r="G19" s="159"/>
      <c r="H19" s="159"/>
      <c r="I19" s="95"/>
    </row>
    <row r="20" spans="1:9" ht="19.5" customHeight="1" x14ac:dyDescent="0.25">
      <c r="A20" s="159" t="s">
        <v>56</v>
      </c>
      <c r="B20" s="159"/>
      <c r="C20" s="159"/>
      <c r="D20" s="94">
        <v>0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96">
        <v>0</v>
      </c>
      <c r="F21" s="158" t="s">
        <v>13</v>
      </c>
      <c r="G21" s="158"/>
      <c r="H21" s="158"/>
      <c r="I21" s="94">
        <v>148</v>
      </c>
    </row>
    <row r="22" spans="1:9" ht="19.5" customHeight="1" x14ac:dyDescent="0.2">
      <c r="A22" s="159"/>
      <c r="B22" s="159"/>
      <c r="C22" s="159"/>
      <c r="D22" s="95"/>
      <c r="F22" s="158" t="s">
        <v>0</v>
      </c>
      <c r="G22" s="158"/>
      <c r="H22" s="158"/>
      <c r="I22" s="94">
        <v>2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95"/>
    </row>
    <row r="24" spans="1:9" ht="19.5" customHeight="1" x14ac:dyDescent="0.25">
      <c r="A24" s="159" t="s">
        <v>57</v>
      </c>
      <c r="B24" s="159"/>
      <c r="C24" s="159"/>
      <c r="D24" s="94">
        <v>36</v>
      </c>
      <c r="F24" s="8" t="s">
        <v>95</v>
      </c>
      <c r="G24" s="8"/>
      <c r="H24" s="8"/>
      <c r="I24" s="8"/>
    </row>
    <row r="25" spans="1:9" ht="19.5" customHeight="1" x14ac:dyDescent="0.2">
      <c r="A25" s="159" t="s">
        <v>58</v>
      </c>
      <c r="B25" s="159"/>
      <c r="C25" s="159"/>
      <c r="D25" s="94">
        <v>119</v>
      </c>
      <c r="F25" s="158" t="s">
        <v>0</v>
      </c>
      <c r="G25" s="158"/>
      <c r="H25" s="158"/>
      <c r="I25" s="94">
        <v>4</v>
      </c>
    </row>
    <row r="26" spans="1:9" ht="19.5" customHeight="1" x14ac:dyDescent="0.2">
      <c r="A26" s="159" t="s">
        <v>0</v>
      </c>
      <c r="B26" s="159"/>
      <c r="C26" s="159"/>
      <c r="D26" s="96">
        <v>0</v>
      </c>
      <c r="F26" s="10"/>
      <c r="G26" s="10"/>
      <c r="H26" s="10"/>
      <c r="I26" s="95"/>
    </row>
    <row r="27" spans="1:9" ht="19.5" customHeight="1" x14ac:dyDescent="0.25">
      <c r="A27" s="159"/>
      <c r="B27" s="159"/>
      <c r="C27" s="159"/>
      <c r="D27" s="95"/>
      <c r="F27" s="8" t="s">
        <v>96</v>
      </c>
      <c r="G27" s="8"/>
      <c r="H27" s="8"/>
      <c r="I27" s="8"/>
    </row>
    <row r="28" spans="1:9" ht="19.5" customHeight="1" x14ac:dyDescent="0.25">
      <c r="A28" s="160" t="s">
        <v>6</v>
      </c>
      <c r="B28" s="160"/>
      <c r="C28" s="160"/>
      <c r="D28" s="160"/>
      <c r="F28" s="158" t="s">
        <v>97</v>
      </c>
      <c r="G28" s="158"/>
      <c r="H28" s="158"/>
      <c r="I28" s="94">
        <v>63</v>
      </c>
    </row>
    <row r="29" spans="1:9" ht="19.5" customHeight="1" x14ac:dyDescent="0.2">
      <c r="A29" s="159" t="s">
        <v>59</v>
      </c>
      <c r="B29" s="159"/>
      <c r="C29" s="159"/>
      <c r="D29" s="94">
        <v>30</v>
      </c>
      <c r="F29" s="158" t="s">
        <v>0</v>
      </c>
      <c r="G29" s="158"/>
      <c r="H29" s="158"/>
      <c r="I29" s="94">
        <v>0</v>
      </c>
    </row>
    <row r="30" spans="1:9" ht="19.5" customHeight="1" x14ac:dyDescent="0.2">
      <c r="A30" s="159" t="s">
        <v>7</v>
      </c>
      <c r="B30" s="159"/>
      <c r="C30" s="159"/>
      <c r="D30" s="94">
        <v>126</v>
      </c>
    </row>
    <row r="31" spans="1:9" ht="19.5" customHeight="1" x14ac:dyDescent="0.25">
      <c r="A31" s="159" t="s">
        <v>0</v>
      </c>
      <c r="B31" s="159"/>
      <c r="C31" s="159"/>
      <c r="D31" s="96">
        <v>0</v>
      </c>
      <c r="F31" s="8" t="s">
        <v>31</v>
      </c>
      <c r="G31" s="8"/>
      <c r="H31" s="8"/>
      <c r="I31" s="8"/>
    </row>
    <row r="32" spans="1:9" ht="19.5" customHeight="1" x14ac:dyDescent="0.2">
      <c r="A32" s="159"/>
      <c r="B32" s="159"/>
      <c r="C32" s="159"/>
      <c r="D32" s="95"/>
      <c r="F32" s="158" t="s">
        <v>32</v>
      </c>
      <c r="G32" s="158"/>
      <c r="H32" s="158"/>
      <c r="I32" s="94">
        <v>45</v>
      </c>
    </row>
    <row r="33" spans="1:9" ht="19.5" customHeight="1" x14ac:dyDescent="0.25">
      <c r="A33" s="168" t="s">
        <v>8</v>
      </c>
      <c r="B33" s="168"/>
      <c r="C33" s="168"/>
      <c r="D33" s="168"/>
      <c r="F33" s="158" t="s">
        <v>42</v>
      </c>
      <c r="G33" s="158"/>
      <c r="H33" s="158"/>
      <c r="I33" s="94">
        <v>42</v>
      </c>
    </row>
    <row r="34" spans="1:9" ht="19.5" customHeight="1" x14ac:dyDescent="0.2">
      <c r="A34" s="159" t="s">
        <v>60</v>
      </c>
      <c r="B34" s="159"/>
      <c r="C34" s="159"/>
      <c r="D34" s="94">
        <v>134</v>
      </c>
      <c r="F34" s="158" t="s">
        <v>0</v>
      </c>
      <c r="G34" s="158"/>
      <c r="H34" s="158"/>
      <c r="I34" s="94">
        <v>0</v>
      </c>
    </row>
    <row r="35" spans="1:9" ht="19.5" customHeight="1" x14ac:dyDescent="0.2">
      <c r="A35" s="159" t="s">
        <v>0</v>
      </c>
      <c r="B35" s="159"/>
      <c r="C35" s="159"/>
      <c r="D35" s="96">
        <v>0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PRECINCT:Plano (JO/IN Twp)</v>
      </c>
      <c r="B41" s="164"/>
      <c r="C41" s="164"/>
      <c r="D41" s="164"/>
      <c r="E41" s="1"/>
      <c r="F41" s="7"/>
      <c r="G41" s="7"/>
      <c r="H41" s="7"/>
      <c r="I41" s="7"/>
    </row>
    <row r="42" spans="1:9" s="88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8" customFormat="1" ht="19.5" customHeight="1" x14ac:dyDescent="0.2">
      <c r="A43" s="158" t="s">
        <v>15</v>
      </c>
      <c r="B43" s="158"/>
      <c r="C43" s="158"/>
      <c r="D43" s="94">
        <v>88</v>
      </c>
      <c r="F43" s="157" t="s">
        <v>75</v>
      </c>
      <c r="G43" s="157"/>
      <c r="H43" s="88" t="s">
        <v>1</v>
      </c>
      <c r="I43" s="94">
        <v>93</v>
      </c>
    </row>
    <row r="44" spans="1:9" s="88" customFormat="1" ht="19.5" customHeight="1" x14ac:dyDescent="0.25">
      <c r="A44" s="158" t="s">
        <v>14</v>
      </c>
      <c r="B44" s="158"/>
      <c r="C44" s="158"/>
      <c r="D44" s="96">
        <v>98</v>
      </c>
      <c r="F44" s="92"/>
      <c r="G44" s="92"/>
      <c r="H44" s="88" t="s">
        <v>2</v>
      </c>
      <c r="I44" s="94">
        <v>35</v>
      </c>
    </row>
    <row r="45" spans="1:9" s="88" customFormat="1" ht="19.5" customHeight="1" x14ac:dyDescent="0.25">
      <c r="A45" s="158" t="s">
        <v>0</v>
      </c>
      <c r="B45" s="158"/>
      <c r="C45" s="158"/>
      <c r="D45" s="96">
        <v>2</v>
      </c>
      <c r="F45" s="92"/>
      <c r="G45" s="92"/>
      <c r="H45" s="92"/>
      <c r="I45" s="92"/>
    </row>
    <row r="46" spans="1:9" s="88" customFormat="1" ht="19.5" customHeight="1" x14ac:dyDescent="0.25">
      <c r="A46" s="159"/>
      <c r="B46" s="159"/>
      <c r="C46" s="159"/>
      <c r="D46" s="95"/>
      <c r="F46" s="160" t="s">
        <v>77</v>
      </c>
      <c r="G46" s="160"/>
      <c r="H46" s="160"/>
      <c r="I46" s="160"/>
    </row>
    <row r="47" spans="1:9" s="88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8" t="s">
        <v>1</v>
      </c>
      <c r="I47" s="94">
        <v>79</v>
      </c>
    </row>
    <row r="48" spans="1:9" s="88" customFormat="1" ht="19.5" customHeight="1" x14ac:dyDescent="0.25">
      <c r="A48" s="158" t="s">
        <v>18</v>
      </c>
      <c r="B48" s="158"/>
      <c r="C48" s="158"/>
      <c r="D48" s="94">
        <v>83</v>
      </c>
      <c r="F48" s="92"/>
      <c r="G48" s="92"/>
      <c r="H48" s="88" t="s">
        <v>2</v>
      </c>
      <c r="I48" s="94">
        <v>36</v>
      </c>
    </row>
    <row r="49" spans="1:21" s="88" customFormat="1" ht="19.5" customHeight="1" x14ac:dyDescent="0.25">
      <c r="A49" s="158" t="s">
        <v>17</v>
      </c>
      <c r="B49" s="158"/>
      <c r="C49" s="158"/>
      <c r="D49" s="94">
        <v>100</v>
      </c>
      <c r="F49" s="92"/>
      <c r="G49" s="92"/>
      <c r="H49" s="92"/>
      <c r="I49" s="92"/>
    </row>
    <row r="50" spans="1:21" s="88" customFormat="1" ht="19.5" customHeight="1" x14ac:dyDescent="0.25">
      <c r="A50" s="158" t="s">
        <v>16</v>
      </c>
      <c r="B50" s="158"/>
      <c r="C50" s="158"/>
      <c r="D50" s="94">
        <v>89</v>
      </c>
      <c r="F50" s="170" t="s">
        <v>79</v>
      </c>
      <c r="G50" s="170"/>
      <c r="H50" s="170"/>
      <c r="I50" s="92"/>
    </row>
    <row r="51" spans="1:21" s="88" customFormat="1" ht="19.5" customHeight="1" x14ac:dyDescent="0.25">
      <c r="A51" s="158" t="s">
        <v>0</v>
      </c>
      <c r="B51" s="158"/>
      <c r="C51" s="158"/>
      <c r="D51" s="94">
        <v>1</v>
      </c>
      <c r="F51" s="92"/>
      <c r="G51" s="92"/>
      <c r="H51" s="88" t="s">
        <v>1</v>
      </c>
      <c r="I51" s="94">
        <v>29</v>
      </c>
    </row>
    <row r="52" spans="1:21" s="88" customFormat="1" ht="19.5" customHeight="1" x14ac:dyDescent="0.25">
      <c r="A52" s="159"/>
      <c r="B52" s="159"/>
      <c r="C52" s="159"/>
      <c r="D52" s="95"/>
      <c r="F52" s="92"/>
      <c r="G52" s="92"/>
      <c r="H52" s="88" t="s">
        <v>2</v>
      </c>
      <c r="I52" s="94">
        <v>108</v>
      </c>
    </row>
    <row r="53" spans="1:21" s="88" customFormat="1" ht="15.75" x14ac:dyDescent="0.25">
      <c r="A53" s="160" t="s">
        <v>24</v>
      </c>
      <c r="B53" s="160"/>
      <c r="C53" s="160"/>
      <c r="D53" s="160"/>
    </row>
    <row r="54" spans="1:21" s="88" customFormat="1" ht="19.5" customHeight="1" x14ac:dyDescent="0.2">
      <c r="A54" s="157" t="s">
        <v>67</v>
      </c>
      <c r="B54" s="157"/>
      <c r="C54" s="88" t="s">
        <v>1</v>
      </c>
      <c r="D54" s="94">
        <v>71</v>
      </c>
    </row>
    <row r="55" spans="1:21" s="88" customFormat="1" ht="19.5" customHeight="1" x14ac:dyDescent="0.2">
      <c r="C55" s="88" t="s">
        <v>2</v>
      </c>
      <c r="D55" s="94">
        <v>42</v>
      </c>
    </row>
    <row r="56" spans="1:21" s="88" customFormat="1" ht="19.5" customHeight="1" x14ac:dyDescent="0.2"/>
    <row r="57" spans="1:21" s="88" customFormat="1" ht="19.5" customHeight="1" x14ac:dyDescent="0.2">
      <c r="A57" s="169" t="s">
        <v>68</v>
      </c>
      <c r="B57" s="169"/>
      <c r="C57" s="88" t="s">
        <v>1</v>
      </c>
      <c r="D57" s="94">
        <v>74</v>
      </c>
    </row>
    <row r="58" spans="1:21" s="88" customFormat="1" ht="19.5" customHeight="1" x14ac:dyDescent="0.2">
      <c r="C58" s="88" t="s">
        <v>2</v>
      </c>
      <c r="D58" s="94">
        <v>41</v>
      </c>
      <c r="M58" s="159"/>
      <c r="N58" s="159"/>
      <c r="O58" s="159"/>
      <c r="P58" s="95"/>
      <c r="R58" s="76"/>
      <c r="U58" s="76"/>
    </row>
    <row r="59" spans="1:21" s="88" customFormat="1" ht="19.5" customHeight="1" x14ac:dyDescent="0.2">
      <c r="R59" s="76"/>
      <c r="U59" s="76"/>
    </row>
    <row r="60" spans="1:21" s="88" customFormat="1" ht="19.5" customHeight="1" x14ac:dyDescent="0.2">
      <c r="A60" s="157" t="s">
        <v>69</v>
      </c>
      <c r="B60" s="157"/>
      <c r="C60" s="88" t="s">
        <v>1</v>
      </c>
      <c r="D60" s="94">
        <v>70</v>
      </c>
    </row>
    <row r="61" spans="1:21" s="88" customFormat="1" ht="19.5" customHeight="1" x14ac:dyDescent="0.2">
      <c r="C61" s="88" t="s">
        <v>2</v>
      </c>
      <c r="D61" s="94">
        <v>42</v>
      </c>
    </row>
    <row r="62" spans="1:21" s="88" customFormat="1" ht="19.5" customHeight="1" x14ac:dyDescent="0.2"/>
    <row r="63" spans="1:21" s="88" customFormat="1" ht="19.5" customHeight="1" x14ac:dyDescent="0.2">
      <c r="A63" s="156" t="s">
        <v>70</v>
      </c>
      <c r="B63" s="156"/>
      <c r="C63" s="88" t="s">
        <v>1</v>
      </c>
      <c r="D63" s="94">
        <v>74</v>
      </c>
    </row>
    <row r="64" spans="1:21" s="88" customFormat="1" ht="19.5" customHeight="1" x14ac:dyDescent="0.2">
      <c r="C64" s="88" t="s">
        <v>2</v>
      </c>
      <c r="D64" s="94">
        <v>40</v>
      </c>
      <c r="M64" s="159"/>
      <c r="N64" s="159"/>
      <c r="O64" s="159"/>
      <c r="P64" s="95"/>
      <c r="R64" s="76"/>
      <c r="U64" s="76"/>
    </row>
    <row r="65" spans="1:21" s="88" customFormat="1" x14ac:dyDescent="0.2">
      <c r="R65" s="76"/>
      <c r="U65" s="76"/>
    </row>
    <row r="66" spans="1:21" s="88" customFormat="1" ht="19.5" customHeight="1" x14ac:dyDescent="0.25">
      <c r="A66" s="160" t="s">
        <v>25</v>
      </c>
      <c r="B66" s="160"/>
      <c r="C66" s="160"/>
      <c r="D66" s="160"/>
    </row>
    <row r="67" spans="1:21" s="88" customFormat="1" ht="19.5" customHeight="1" x14ac:dyDescent="0.2">
      <c r="A67" s="156" t="s">
        <v>71</v>
      </c>
      <c r="B67" s="156"/>
      <c r="C67" s="88" t="s">
        <v>1</v>
      </c>
      <c r="D67" s="94">
        <v>72</v>
      </c>
      <c r="M67" s="159"/>
      <c r="N67" s="159"/>
      <c r="O67" s="159"/>
      <c r="P67" s="95"/>
      <c r="R67" s="76"/>
      <c r="U67" s="76"/>
    </row>
    <row r="68" spans="1:21" s="88" customFormat="1" ht="19.5" customHeight="1" x14ac:dyDescent="0.2">
      <c r="C68" s="88" t="s">
        <v>2</v>
      </c>
      <c r="D68" s="94">
        <v>39</v>
      </c>
      <c r="R68" s="76"/>
      <c r="U68" s="76"/>
    </row>
    <row r="69" spans="1:21" s="88" customFormat="1" ht="19.5" customHeight="1" x14ac:dyDescent="0.2"/>
    <row r="70" spans="1:21" s="88" customFormat="1" ht="19.5" customHeight="1" x14ac:dyDescent="0.2">
      <c r="A70" s="157" t="s">
        <v>72</v>
      </c>
      <c r="B70" s="157"/>
      <c r="C70" s="88" t="s">
        <v>1</v>
      </c>
      <c r="D70" s="94">
        <v>72</v>
      </c>
      <c r="M70" s="159"/>
      <c r="N70" s="159"/>
      <c r="O70" s="159"/>
      <c r="P70" s="95"/>
      <c r="R70" s="76"/>
      <c r="U70" s="76"/>
    </row>
    <row r="71" spans="1:21" s="88" customFormat="1" ht="19.5" customHeight="1" x14ac:dyDescent="0.2">
      <c r="C71" s="88" t="s">
        <v>2</v>
      </c>
      <c r="D71" s="94">
        <v>41</v>
      </c>
    </row>
    <row r="72" spans="1:21" s="88" customFormat="1" ht="19.5" customHeight="1" x14ac:dyDescent="0.2"/>
    <row r="73" spans="1:21" s="88" customFormat="1" ht="19.5" customHeight="1" x14ac:dyDescent="0.2">
      <c r="A73" s="157" t="s">
        <v>73</v>
      </c>
      <c r="B73" s="157"/>
      <c r="C73" s="88" t="s">
        <v>1</v>
      </c>
      <c r="D73" s="94">
        <v>72</v>
      </c>
    </row>
    <row r="74" spans="1:21" s="88" customFormat="1" ht="19.5" customHeight="1" x14ac:dyDescent="0.2">
      <c r="C74" s="88" t="s">
        <v>2</v>
      </c>
      <c r="D74" s="94">
        <v>40</v>
      </c>
    </row>
    <row r="75" spans="1:21" s="88" customFormat="1" ht="19.5" customHeight="1" x14ac:dyDescent="0.2"/>
    <row r="76" spans="1:21" s="88" customFormat="1" ht="19.5" customHeight="1" x14ac:dyDescent="0.2">
      <c r="A76" s="157" t="s">
        <v>74</v>
      </c>
      <c r="B76" s="157"/>
      <c r="C76" s="88" t="s">
        <v>1</v>
      </c>
      <c r="D76" s="94">
        <v>75</v>
      </c>
    </row>
    <row r="77" spans="1:21" s="88" customFormat="1" ht="19.5" customHeight="1" x14ac:dyDescent="0.2">
      <c r="C77" s="88" t="s">
        <v>2</v>
      </c>
      <c r="D77" s="94">
        <v>37</v>
      </c>
    </row>
  </sheetData>
  <mergeCells count="90">
    <mergeCell ref="F50:H50"/>
    <mergeCell ref="A51:C51"/>
    <mergeCell ref="A73:B73"/>
    <mergeCell ref="A76:B7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A52:C52"/>
    <mergeCell ref="A53:D53"/>
    <mergeCell ref="A54:B54"/>
    <mergeCell ref="A57:B57"/>
    <mergeCell ref="A42:D42"/>
    <mergeCell ref="A46:C46"/>
    <mergeCell ref="A48:C48"/>
    <mergeCell ref="A49:C49"/>
    <mergeCell ref="A50:C50"/>
    <mergeCell ref="F42:I42"/>
    <mergeCell ref="A43:C43"/>
    <mergeCell ref="F43:G43"/>
    <mergeCell ref="A44:C44"/>
    <mergeCell ref="A45:C45"/>
    <mergeCell ref="F46:I46"/>
    <mergeCell ref="A47:D47"/>
    <mergeCell ref="F47:G47"/>
    <mergeCell ref="A1:I1"/>
    <mergeCell ref="A3:D3"/>
    <mergeCell ref="A4:D4"/>
    <mergeCell ref="F4:I4"/>
    <mergeCell ref="A5:C5"/>
    <mergeCell ref="F6:H6"/>
    <mergeCell ref="F3:H3"/>
    <mergeCell ref="A8:C8"/>
    <mergeCell ref="F7:H7"/>
    <mergeCell ref="A9:C9"/>
    <mergeCell ref="F9:H9"/>
    <mergeCell ref="A6:C6"/>
    <mergeCell ref="F5:H5"/>
    <mergeCell ref="A7:C7"/>
    <mergeCell ref="F8:H8"/>
    <mergeCell ref="A12:C12"/>
    <mergeCell ref="F12:H12"/>
    <mergeCell ref="A13:C13"/>
    <mergeCell ref="F13:H13"/>
    <mergeCell ref="A10:C10"/>
    <mergeCell ref="F10:H10"/>
    <mergeCell ref="A11:C11"/>
    <mergeCell ref="F11:I11"/>
    <mergeCell ref="A16:D16"/>
    <mergeCell ref="F16:I16"/>
    <mergeCell ref="A17:C17"/>
    <mergeCell ref="F17:H17"/>
    <mergeCell ref="A14:C14"/>
    <mergeCell ref="F14:H14"/>
    <mergeCell ref="A15:C15"/>
    <mergeCell ref="A20:C20"/>
    <mergeCell ref="A21:C21"/>
    <mergeCell ref="F21:H21"/>
    <mergeCell ref="A18:C18"/>
    <mergeCell ref="F18:H18"/>
    <mergeCell ref="A19:C19"/>
    <mergeCell ref="F19:H19"/>
    <mergeCell ref="A24:C24"/>
    <mergeCell ref="A25:C25"/>
    <mergeCell ref="F32:H32"/>
    <mergeCell ref="A22:C22"/>
    <mergeCell ref="F22:H22"/>
    <mergeCell ref="A23:D23"/>
    <mergeCell ref="F23:H23"/>
    <mergeCell ref="A28:D28"/>
    <mergeCell ref="A29:C29"/>
    <mergeCell ref="A30:C30"/>
    <mergeCell ref="A26:C26"/>
    <mergeCell ref="F33:H33"/>
    <mergeCell ref="F25:H25"/>
    <mergeCell ref="F28:H28"/>
    <mergeCell ref="F29:H29"/>
    <mergeCell ref="A41:D41"/>
    <mergeCell ref="A31:C31"/>
    <mergeCell ref="A32:C32"/>
    <mergeCell ref="A33:D33"/>
    <mergeCell ref="F34:H34"/>
    <mergeCell ref="A27:C27"/>
    <mergeCell ref="A34:C34"/>
    <mergeCell ref="A35:C35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A13" workbookViewId="0">
      <selection activeCell="D6" sqref="D6"/>
    </sheetView>
  </sheetViews>
  <sheetFormatPr defaultRowHeight="14.25" x14ac:dyDescent="0.2"/>
  <cols>
    <col min="1" max="1" width="10.7109375" style="12" customWidth="1"/>
    <col min="2" max="2" width="9.140625" style="12"/>
    <col min="3" max="3" width="14.5703125" style="12" customWidth="1"/>
    <col min="4" max="4" width="11.85546875" style="12" customWidth="1"/>
    <col min="5" max="5" width="3" style="12" customWidth="1"/>
    <col min="6" max="7" width="9.140625" style="12"/>
    <col min="8" max="8" width="15" style="12" customWidth="1"/>
    <col min="9" max="9" width="11.85546875" style="12" customWidth="1"/>
    <col min="10" max="16384" width="9.140625" style="12"/>
  </cols>
  <sheetData>
    <row r="1" spans="1:9" ht="20.25" x14ac:dyDescent="0.3">
      <c r="A1" s="163" t="s">
        <v>43</v>
      </c>
      <c r="B1" s="163"/>
      <c r="C1" s="163"/>
      <c r="D1" s="163"/>
      <c r="E1" s="163"/>
      <c r="F1" s="163"/>
      <c r="G1" s="163"/>
      <c r="H1" s="163"/>
      <c r="I1" s="163"/>
    </row>
    <row r="2" spans="1:9" ht="9.75" customHeight="1" x14ac:dyDescent="0.2"/>
    <row r="3" spans="1:9" ht="18" x14ac:dyDescent="0.25">
      <c r="A3" s="164" t="s">
        <v>80</v>
      </c>
      <c r="B3" s="164"/>
      <c r="C3" s="164"/>
      <c r="D3" s="164"/>
      <c r="E3" s="1"/>
      <c r="F3" s="164" t="s">
        <v>118</v>
      </c>
      <c r="G3" s="164"/>
      <c r="H3" s="164"/>
      <c r="I3" s="64">
        <v>262</v>
      </c>
    </row>
    <row r="4" spans="1:9" ht="15.75" x14ac:dyDescent="0.25">
      <c r="A4" s="160" t="s">
        <v>3</v>
      </c>
      <c r="B4" s="160"/>
      <c r="C4" s="160"/>
      <c r="D4" s="160"/>
      <c r="F4" s="160" t="s">
        <v>19</v>
      </c>
      <c r="G4" s="160"/>
      <c r="H4" s="160"/>
      <c r="I4" s="160"/>
    </row>
    <row r="5" spans="1:9" ht="19.5" customHeight="1" x14ac:dyDescent="0.2">
      <c r="A5" s="161" t="s">
        <v>44</v>
      </c>
      <c r="B5" s="161"/>
      <c r="C5" s="161"/>
      <c r="D5" s="83">
        <v>41</v>
      </c>
      <c r="F5" s="158" t="s">
        <v>61</v>
      </c>
      <c r="G5" s="158"/>
      <c r="H5" s="158"/>
      <c r="I5" s="83">
        <v>58</v>
      </c>
    </row>
    <row r="6" spans="1:9" ht="19.5" customHeight="1" x14ac:dyDescent="0.2">
      <c r="A6" s="161" t="s">
        <v>45</v>
      </c>
      <c r="B6" s="161"/>
      <c r="C6" s="161"/>
      <c r="D6" s="126">
        <v>216</v>
      </c>
      <c r="F6" s="158" t="s">
        <v>62</v>
      </c>
      <c r="G6" s="158"/>
      <c r="H6" s="158"/>
      <c r="I6" s="83">
        <v>35</v>
      </c>
    </row>
    <row r="7" spans="1:9" ht="19.5" customHeight="1" x14ac:dyDescent="0.2">
      <c r="A7" s="162" t="s">
        <v>46</v>
      </c>
      <c r="B7" s="162"/>
      <c r="C7" s="162"/>
      <c r="D7" s="83">
        <v>0</v>
      </c>
      <c r="F7" s="158" t="s">
        <v>9</v>
      </c>
      <c r="G7" s="158"/>
      <c r="H7" s="158"/>
      <c r="I7" s="83">
        <v>141</v>
      </c>
    </row>
    <row r="8" spans="1:9" ht="19.5" customHeight="1" x14ac:dyDescent="0.2">
      <c r="A8" s="166" t="s">
        <v>47</v>
      </c>
      <c r="B8" s="166"/>
      <c r="C8" s="166"/>
      <c r="D8" s="83">
        <v>1</v>
      </c>
      <c r="F8" s="158" t="s">
        <v>63</v>
      </c>
      <c r="G8" s="158"/>
      <c r="H8" s="158"/>
      <c r="I8" s="83">
        <v>157</v>
      </c>
    </row>
    <row r="9" spans="1:9" ht="19.5" customHeight="1" x14ac:dyDescent="0.2">
      <c r="A9" s="159" t="s">
        <v>48</v>
      </c>
      <c r="B9" s="159"/>
      <c r="C9" s="159"/>
      <c r="D9" s="83">
        <v>0</v>
      </c>
      <c r="F9" s="158" t="s">
        <v>0</v>
      </c>
      <c r="G9" s="158"/>
      <c r="H9" s="158"/>
      <c r="I9" s="83">
        <v>0</v>
      </c>
    </row>
    <row r="10" spans="1:9" ht="19.5" customHeight="1" x14ac:dyDescent="0.2">
      <c r="A10" s="165" t="s">
        <v>49</v>
      </c>
      <c r="B10" s="165"/>
      <c r="C10" s="165"/>
      <c r="D10" s="83">
        <v>1</v>
      </c>
      <c r="F10" s="159"/>
      <c r="G10" s="159"/>
      <c r="H10" s="159"/>
      <c r="I10" s="81"/>
    </row>
    <row r="11" spans="1:9" ht="19.5" customHeight="1" x14ac:dyDescent="0.25">
      <c r="A11" s="159" t="s">
        <v>50</v>
      </c>
      <c r="B11" s="159"/>
      <c r="C11" s="159"/>
      <c r="D11" s="83">
        <v>2</v>
      </c>
      <c r="F11" s="160" t="s">
        <v>64</v>
      </c>
      <c r="G11" s="160"/>
      <c r="H11" s="160"/>
      <c r="I11" s="160"/>
    </row>
    <row r="12" spans="1:9" ht="19.5" customHeight="1" x14ac:dyDescent="0.2">
      <c r="A12" s="159" t="s">
        <v>51</v>
      </c>
      <c r="B12" s="159"/>
      <c r="C12" s="159"/>
      <c r="D12" s="83">
        <v>0</v>
      </c>
      <c r="F12" s="158" t="s">
        <v>65</v>
      </c>
      <c r="G12" s="158"/>
      <c r="H12" s="158"/>
      <c r="I12" s="83">
        <v>44</v>
      </c>
    </row>
    <row r="13" spans="1:9" ht="19.5" customHeight="1" x14ac:dyDescent="0.2">
      <c r="A13" s="167" t="s">
        <v>52</v>
      </c>
      <c r="B13" s="167"/>
      <c r="C13" s="167"/>
      <c r="D13" s="83">
        <v>0</v>
      </c>
      <c r="F13" s="158" t="s">
        <v>66</v>
      </c>
      <c r="G13" s="158"/>
      <c r="H13" s="158"/>
      <c r="I13" s="83">
        <v>193</v>
      </c>
    </row>
    <row r="14" spans="1:9" ht="19.5" customHeight="1" x14ac:dyDescent="0.2">
      <c r="A14" s="159" t="s">
        <v>0</v>
      </c>
      <c r="B14" s="159"/>
      <c r="C14" s="159"/>
      <c r="D14" s="82">
        <v>0</v>
      </c>
      <c r="F14" s="158" t="s">
        <v>0</v>
      </c>
      <c r="G14" s="158"/>
      <c r="H14" s="158"/>
      <c r="I14" s="83">
        <v>0</v>
      </c>
    </row>
    <row r="15" spans="1:9" ht="19.5" customHeight="1" x14ac:dyDescent="0.2">
      <c r="A15" s="159"/>
      <c r="B15" s="159"/>
      <c r="C15" s="159"/>
      <c r="D15" s="81"/>
    </row>
    <row r="16" spans="1:9" ht="19.5" customHeight="1" x14ac:dyDescent="0.25">
      <c r="A16" s="160" t="s">
        <v>4</v>
      </c>
      <c r="B16" s="160"/>
      <c r="C16" s="160"/>
      <c r="D16" s="160"/>
      <c r="F16" s="160" t="s">
        <v>10</v>
      </c>
      <c r="G16" s="160"/>
      <c r="H16" s="160"/>
      <c r="I16" s="160"/>
    </row>
    <row r="17" spans="1:9" ht="19.5" customHeight="1" x14ac:dyDescent="0.2">
      <c r="A17" s="159" t="s">
        <v>53</v>
      </c>
      <c r="B17" s="159"/>
      <c r="C17" s="159"/>
      <c r="D17" s="83">
        <v>48</v>
      </c>
      <c r="F17" s="158" t="s">
        <v>11</v>
      </c>
      <c r="G17" s="158"/>
      <c r="H17" s="158"/>
      <c r="I17" s="83">
        <v>217</v>
      </c>
    </row>
    <row r="18" spans="1:9" ht="19.5" customHeight="1" x14ac:dyDescent="0.2">
      <c r="A18" s="159" t="s">
        <v>54</v>
      </c>
      <c r="B18" s="159"/>
      <c r="C18" s="159"/>
      <c r="D18" s="83">
        <v>198</v>
      </c>
      <c r="F18" s="158" t="s">
        <v>0</v>
      </c>
      <c r="G18" s="158"/>
      <c r="H18" s="158"/>
      <c r="I18" s="83">
        <v>2</v>
      </c>
    </row>
    <row r="19" spans="1:9" ht="19.5" customHeight="1" x14ac:dyDescent="0.2">
      <c r="A19" s="159" t="s">
        <v>55</v>
      </c>
      <c r="B19" s="159"/>
      <c r="C19" s="159"/>
      <c r="D19" s="83">
        <v>8</v>
      </c>
      <c r="F19" s="159"/>
      <c r="G19" s="159"/>
      <c r="H19" s="159"/>
      <c r="I19" s="81"/>
    </row>
    <row r="20" spans="1:9" ht="19.5" customHeight="1" x14ac:dyDescent="0.25">
      <c r="A20" s="159" t="s">
        <v>56</v>
      </c>
      <c r="B20" s="159"/>
      <c r="C20" s="159"/>
      <c r="D20" s="83">
        <v>2</v>
      </c>
      <c r="F20" s="8" t="s">
        <v>12</v>
      </c>
      <c r="G20" s="8"/>
      <c r="H20" s="8"/>
      <c r="I20" s="8"/>
    </row>
    <row r="21" spans="1:9" ht="19.5" customHeight="1" x14ac:dyDescent="0.2">
      <c r="A21" s="159" t="s">
        <v>0</v>
      </c>
      <c r="B21" s="159"/>
      <c r="C21" s="159"/>
      <c r="D21" s="82">
        <v>0</v>
      </c>
      <c r="F21" s="158" t="s">
        <v>13</v>
      </c>
      <c r="G21" s="158"/>
      <c r="H21" s="158"/>
      <c r="I21" s="83">
        <v>212</v>
      </c>
    </row>
    <row r="22" spans="1:9" ht="19.5" customHeight="1" x14ac:dyDescent="0.2">
      <c r="A22" s="159"/>
      <c r="B22" s="159"/>
      <c r="C22" s="159"/>
      <c r="D22" s="81"/>
      <c r="F22" s="158" t="s">
        <v>0</v>
      </c>
      <c r="G22" s="158"/>
      <c r="H22" s="158"/>
      <c r="I22" s="83">
        <v>5</v>
      </c>
    </row>
    <row r="23" spans="1:9" ht="19.5" customHeight="1" x14ac:dyDescent="0.25">
      <c r="A23" s="160" t="s">
        <v>5</v>
      </c>
      <c r="B23" s="160"/>
      <c r="C23" s="160"/>
      <c r="D23" s="160"/>
      <c r="F23" s="159"/>
      <c r="G23" s="159"/>
      <c r="H23" s="159"/>
      <c r="I23" s="81"/>
    </row>
    <row r="24" spans="1:9" ht="19.5" customHeight="1" x14ac:dyDescent="0.25">
      <c r="A24" s="159" t="s">
        <v>57</v>
      </c>
      <c r="B24" s="159"/>
      <c r="C24" s="159"/>
      <c r="D24" s="83">
        <v>45</v>
      </c>
      <c r="F24" s="8" t="s">
        <v>33</v>
      </c>
      <c r="G24" s="8"/>
      <c r="H24" s="8"/>
      <c r="I24" s="8"/>
    </row>
    <row r="25" spans="1:9" ht="19.5" customHeight="1" x14ac:dyDescent="0.2">
      <c r="A25" s="159" t="s">
        <v>58</v>
      </c>
      <c r="B25" s="159"/>
      <c r="C25" s="159"/>
      <c r="D25" s="83">
        <v>191</v>
      </c>
      <c r="F25" s="158" t="s">
        <v>0</v>
      </c>
      <c r="G25" s="158"/>
      <c r="H25" s="158"/>
      <c r="I25" s="83">
        <v>3</v>
      </c>
    </row>
    <row r="26" spans="1:9" ht="19.5" customHeight="1" x14ac:dyDescent="0.2">
      <c r="A26" s="159" t="s">
        <v>0</v>
      </c>
      <c r="B26" s="159"/>
      <c r="C26" s="159"/>
      <c r="D26" s="82">
        <v>0</v>
      </c>
    </row>
    <row r="27" spans="1:9" ht="19.5" customHeight="1" x14ac:dyDescent="0.25">
      <c r="A27" s="159"/>
      <c r="B27" s="159"/>
      <c r="C27" s="159"/>
      <c r="D27" s="81"/>
      <c r="F27" s="8" t="s">
        <v>82</v>
      </c>
      <c r="G27" s="8"/>
      <c r="H27" s="8"/>
      <c r="I27" s="8"/>
    </row>
    <row r="28" spans="1:9" ht="19.5" customHeight="1" x14ac:dyDescent="0.25">
      <c r="A28" s="160" t="s">
        <v>6</v>
      </c>
      <c r="B28" s="160"/>
      <c r="C28" s="160"/>
      <c r="D28" s="160"/>
      <c r="F28" s="158" t="s">
        <v>0</v>
      </c>
      <c r="G28" s="158"/>
      <c r="H28" s="158"/>
      <c r="I28" s="83">
        <v>1</v>
      </c>
    </row>
    <row r="29" spans="1:9" ht="19.5" customHeight="1" x14ac:dyDescent="0.2">
      <c r="A29" s="159" t="s">
        <v>59</v>
      </c>
      <c r="B29" s="159"/>
      <c r="C29" s="159"/>
      <c r="D29" s="83">
        <v>39</v>
      </c>
    </row>
    <row r="30" spans="1:9" ht="19.5" customHeight="1" x14ac:dyDescent="0.25">
      <c r="A30" s="159" t="s">
        <v>7</v>
      </c>
      <c r="B30" s="159"/>
      <c r="C30" s="159"/>
      <c r="D30" s="83">
        <v>202</v>
      </c>
      <c r="F30" s="8" t="s">
        <v>34</v>
      </c>
      <c r="G30" s="8"/>
      <c r="H30" s="8"/>
      <c r="I30" s="8"/>
    </row>
    <row r="31" spans="1:9" ht="19.5" customHeight="1" x14ac:dyDescent="0.2">
      <c r="A31" s="159" t="s">
        <v>0</v>
      </c>
      <c r="B31" s="159"/>
      <c r="C31" s="159"/>
      <c r="D31" s="82">
        <v>0</v>
      </c>
      <c r="F31" s="158" t="s">
        <v>0</v>
      </c>
      <c r="G31" s="158"/>
      <c r="H31" s="158"/>
      <c r="I31" s="83">
        <v>14</v>
      </c>
    </row>
    <row r="32" spans="1:9" ht="19.5" customHeight="1" x14ac:dyDescent="0.2">
      <c r="A32" s="159"/>
      <c r="B32" s="159"/>
      <c r="C32" s="159"/>
      <c r="D32" s="81"/>
    </row>
    <row r="33" spans="1:9" ht="19.5" customHeight="1" x14ac:dyDescent="0.25">
      <c r="A33" s="168" t="s">
        <v>8</v>
      </c>
      <c r="B33" s="168"/>
      <c r="C33" s="168"/>
      <c r="D33" s="168"/>
      <c r="F33" s="8" t="s">
        <v>81</v>
      </c>
      <c r="G33" s="8"/>
      <c r="H33" s="8"/>
      <c r="I33" s="8"/>
    </row>
    <row r="34" spans="1:9" ht="19.5" customHeight="1" x14ac:dyDescent="0.2">
      <c r="A34" s="159" t="s">
        <v>60</v>
      </c>
      <c r="B34" s="159"/>
      <c r="C34" s="159"/>
      <c r="D34" s="83">
        <v>201</v>
      </c>
      <c r="F34" s="158" t="s">
        <v>0</v>
      </c>
      <c r="G34" s="158"/>
      <c r="H34" s="158"/>
      <c r="I34" s="83">
        <v>3</v>
      </c>
    </row>
    <row r="35" spans="1:9" ht="19.5" customHeight="1" x14ac:dyDescent="0.2">
      <c r="A35" s="159" t="s">
        <v>0</v>
      </c>
      <c r="B35" s="159"/>
      <c r="C35" s="159"/>
      <c r="D35" s="82">
        <v>2</v>
      </c>
    </row>
    <row r="36" spans="1:9" ht="19.5" customHeight="1" x14ac:dyDescent="0.2">
      <c r="A36" s="5"/>
      <c r="B36" s="5"/>
      <c r="C36" s="5"/>
      <c r="D36" s="9"/>
    </row>
    <row r="37" spans="1:9" ht="19.5" customHeight="1" x14ac:dyDescent="0.2">
      <c r="A37" s="5"/>
      <c r="B37" s="5"/>
      <c r="C37" s="5"/>
      <c r="D37" s="9"/>
    </row>
    <row r="38" spans="1:9" ht="19.5" customHeight="1" x14ac:dyDescent="0.3">
      <c r="A38" s="5"/>
      <c r="B38" s="5"/>
      <c r="C38" s="5"/>
      <c r="D38" s="9"/>
      <c r="F38" s="6"/>
      <c r="G38" s="6"/>
      <c r="H38" s="6"/>
      <c r="I38" s="6"/>
    </row>
    <row r="39" spans="1:9" ht="20.25" x14ac:dyDescent="0.3">
      <c r="A39" s="23" t="str">
        <f>A1</f>
        <v>CALL IN SHEET FOR GENERAL ELECTION 11/3/2020</v>
      </c>
      <c r="B39" s="6"/>
      <c r="C39" s="6"/>
      <c r="D39" s="6"/>
      <c r="E39" s="6"/>
    </row>
    <row r="40" spans="1:9" ht="9.75" customHeight="1" x14ac:dyDescent="0.25">
      <c r="F40" s="7"/>
      <c r="G40" s="7"/>
      <c r="H40" s="7"/>
      <c r="I40" s="7"/>
    </row>
    <row r="41" spans="1:9" ht="18" x14ac:dyDescent="0.25">
      <c r="A41" s="164" t="str">
        <f>A3</f>
        <v>PRECINCT: Cincinnati (PS/FR Twp)</v>
      </c>
      <c r="B41" s="164"/>
      <c r="C41" s="164"/>
      <c r="D41" s="164"/>
      <c r="E41" s="1"/>
      <c r="F41" s="7"/>
      <c r="G41" s="7"/>
      <c r="H41" s="7"/>
      <c r="I41" s="7"/>
    </row>
    <row r="42" spans="1:9" s="80" customFormat="1" ht="19.5" customHeight="1" x14ac:dyDescent="0.25">
      <c r="A42" s="160" t="s">
        <v>22</v>
      </c>
      <c r="B42" s="160"/>
      <c r="C42" s="160"/>
      <c r="D42" s="160"/>
      <c r="F42" s="160" t="s">
        <v>76</v>
      </c>
      <c r="G42" s="160"/>
      <c r="H42" s="160"/>
      <c r="I42" s="160"/>
    </row>
    <row r="43" spans="1:9" s="80" customFormat="1" ht="19.5" customHeight="1" x14ac:dyDescent="0.2">
      <c r="A43" s="158" t="s">
        <v>15</v>
      </c>
      <c r="B43" s="158"/>
      <c r="C43" s="158"/>
      <c r="D43" s="83">
        <v>111</v>
      </c>
      <c r="F43" s="157" t="s">
        <v>75</v>
      </c>
      <c r="G43" s="157"/>
      <c r="H43" s="80" t="s">
        <v>1</v>
      </c>
      <c r="I43" s="83">
        <v>147</v>
      </c>
    </row>
    <row r="44" spans="1:9" s="80" customFormat="1" ht="19.5" customHeight="1" x14ac:dyDescent="0.25">
      <c r="A44" s="158" t="s">
        <v>14</v>
      </c>
      <c r="B44" s="158"/>
      <c r="C44" s="158"/>
      <c r="D44" s="82">
        <v>124</v>
      </c>
      <c r="F44" s="79"/>
      <c r="G44" s="79"/>
      <c r="H44" s="80" t="s">
        <v>2</v>
      </c>
      <c r="I44" s="83">
        <v>51</v>
      </c>
    </row>
    <row r="45" spans="1:9" s="80" customFormat="1" ht="19.5" customHeight="1" x14ac:dyDescent="0.25">
      <c r="A45" s="158" t="s">
        <v>0</v>
      </c>
      <c r="B45" s="158"/>
      <c r="C45" s="158"/>
      <c r="D45" s="82">
        <v>4</v>
      </c>
      <c r="F45" s="79"/>
      <c r="G45" s="79"/>
      <c r="H45" s="79"/>
      <c r="I45" s="79"/>
    </row>
    <row r="46" spans="1:9" s="80" customFormat="1" ht="19.5" customHeight="1" x14ac:dyDescent="0.25">
      <c r="A46" s="159"/>
      <c r="B46" s="159"/>
      <c r="C46" s="159"/>
      <c r="D46" s="81"/>
      <c r="F46" s="160" t="s">
        <v>77</v>
      </c>
      <c r="G46" s="160"/>
      <c r="H46" s="160"/>
      <c r="I46" s="160"/>
    </row>
    <row r="47" spans="1:9" s="80" customFormat="1" ht="19.5" customHeight="1" x14ac:dyDescent="0.25">
      <c r="A47" s="160" t="s">
        <v>23</v>
      </c>
      <c r="B47" s="160"/>
      <c r="C47" s="160"/>
      <c r="D47" s="160"/>
      <c r="F47" s="157" t="s">
        <v>78</v>
      </c>
      <c r="G47" s="157"/>
      <c r="H47" s="80" t="s">
        <v>1</v>
      </c>
      <c r="I47" s="83">
        <v>119</v>
      </c>
    </row>
    <row r="48" spans="1:9" s="80" customFormat="1" ht="19.5" customHeight="1" x14ac:dyDescent="0.25">
      <c r="A48" s="158" t="s">
        <v>18</v>
      </c>
      <c r="B48" s="158"/>
      <c r="C48" s="158"/>
      <c r="D48" s="83">
        <v>99</v>
      </c>
      <c r="F48" s="79"/>
      <c r="G48" s="79"/>
      <c r="H48" s="80" t="s">
        <v>2</v>
      </c>
      <c r="I48" s="83">
        <v>49</v>
      </c>
    </row>
    <row r="49" spans="1:21" s="80" customFormat="1" ht="19.5" customHeight="1" x14ac:dyDescent="0.25">
      <c r="A49" s="158" t="s">
        <v>17</v>
      </c>
      <c r="B49" s="158"/>
      <c r="C49" s="158"/>
      <c r="D49" s="83">
        <v>128</v>
      </c>
      <c r="F49" s="79"/>
      <c r="G49" s="79"/>
      <c r="H49" s="79"/>
      <c r="I49" s="79"/>
    </row>
    <row r="50" spans="1:21" s="80" customFormat="1" ht="19.5" customHeight="1" x14ac:dyDescent="0.25">
      <c r="A50" s="158" t="s">
        <v>16</v>
      </c>
      <c r="B50" s="158"/>
      <c r="C50" s="158"/>
      <c r="D50" s="83">
        <v>81</v>
      </c>
      <c r="F50" s="170" t="s">
        <v>79</v>
      </c>
      <c r="G50" s="170"/>
      <c r="H50" s="170"/>
      <c r="I50" s="79"/>
    </row>
    <row r="51" spans="1:21" s="80" customFormat="1" ht="19.5" customHeight="1" x14ac:dyDescent="0.25">
      <c r="A51" s="158" t="s">
        <v>0</v>
      </c>
      <c r="B51" s="158"/>
      <c r="C51" s="158"/>
      <c r="D51" s="83">
        <v>10</v>
      </c>
      <c r="F51" s="79"/>
      <c r="G51" s="79"/>
      <c r="H51" s="80" t="s">
        <v>1</v>
      </c>
      <c r="I51" s="83">
        <v>48</v>
      </c>
    </row>
    <row r="52" spans="1:21" s="80" customFormat="1" ht="19.5" customHeight="1" x14ac:dyDescent="0.25">
      <c r="A52" s="159"/>
      <c r="B52" s="159"/>
      <c r="C52" s="159"/>
      <c r="D52" s="81"/>
      <c r="F52" s="79"/>
      <c r="G52" s="79"/>
      <c r="H52" s="80" t="s">
        <v>2</v>
      </c>
      <c r="I52" s="83">
        <v>148</v>
      </c>
    </row>
    <row r="53" spans="1:21" s="80" customFormat="1" ht="15.75" x14ac:dyDescent="0.25">
      <c r="A53" s="160" t="s">
        <v>24</v>
      </c>
      <c r="B53" s="160"/>
      <c r="C53" s="160"/>
      <c r="D53" s="160"/>
    </row>
    <row r="54" spans="1:21" s="80" customFormat="1" ht="19.5" customHeight="1" x14ac:dyDescent="0.2">
      <c r="A54" s="157" t="s">
        <v>67</v>
      </c>
      <c r="B54" s="157"/>
      <c r="C54" s="80" t="s">
        <v>1</v>
      </c>
      <c r="D54" s="83">
        <v>105</v>
      </c>
    </row>
    <row r="55" spans="1:21" s="80" customFormat="1" ht="19.5" customHeight="1" x14ac:dyDescent="0.2">
      <c r="C55" s="80" t="s">
        <v>2</v>
      </c>
      <c r="D55" s="83">
        <v>61</v>
      </c>
    </row>
    <row r="56" spans="1:21" s="80" customFormat="1" ht="19.5" customHeight="1" x14ac:dyDescent="0.2"/>
    <row r="57" spans="1:21" s="80" customFormat="1" ht="19.5" customHeight="1" x14ac:dyDescent="0.2">
      <c r="A57" s="169" t="s">
        <v>68</v>
      </c>
      <c r="B57" s="169"/>
      <c r="C57" s="80" t="s">
        <v>1</v>
      </c>
      <c r="D57" s="83">
        <v>111</v>
      </c>
    </row>
    <row r="58" spans="1:21" s="80" customFormat="1" ht="19.5" customHeight="1" x14ac:dyDescent="0.2">
      <c r="C58" s="80" t="s">
        <v>2</v>
      </c>
      <c r="D58" s="83">
        <v>55</v>
      </c>
      <c r="M58" s="159"/>
      <c r="N58" s="159"/>
      <c r="O58" s="159"/>
      <c r="P58" s="81"/>
      <c r="R58" s="76"/>
      <c r="U58" s="76"/>
    </row>
    <row r="59" spans="1:21" s="80" customFormat="1" ht="19.5" customHeight="1" x14ac:dyDescent="0.2">
      <c r="R59" s="76"/>
      <c r="U59" s="76"/>
    </row>
    <row r="60" spans="1:21" s="80" customFormat="1" ht="19.5" customHeight="1" x14ac:dyDescent="0.2">
      <c r="A60" s="157" t="s">
        <v>69</v>
      </c>
      <c r="B60" s="157"/>
      <c r="C60" s="80" t="s">
        <v>1</v>
      </c>
      <c r="D60" s="83">
        <v>103</v>
      </c>
    </row>
    <row r="61" spans="1:21" s="80" customFormat="1" ht="19.5" customHeight="1" x14ac:dyDescent="0.2">
      <c r="C61" s="80" t="s">
        <v>2</v>
      </c>
      <c r="D61" s="83">
        <v>62</v>
      </c>
    </row>
    <row r="62" spans="1:21" s="80" customFormat="1" ht="19.5" customHeight="1" x14ac:dyDescent="0.2"/>
    <row r="63" spans="1:21" s="80" customFormat="1" ht="19.5" customHeight="1" x14ac:dyDescent="0.2">
      <c r="A63" s="156" t="s">
        <v>70</v>
      </c>
      <c r="B63" s="156"/>
      <c r="C63" s="80" t="s">
        <v>1</v>
      </c>
      <c r="D63" s="83">
        <v>112</v>
      </c>
    </row>
    <row r="64" spans="1:21" s="80" customFormat="1" ht="19.5" customHeight="1" x14ac:dyDescent="0.2">
      <c r="C64" s="80" t="s">
        <v>2</v>
      </c>
      <c r="D64" s="83">
        <v>55</v>
      </c>
      <c r="M64" s="159"/>
      <c r="N64" s="159"/>
      <c r="O64" s="159"/>
      <c r="P64" s="81"/>
      <c r="R64" s="76"/>
      <c r="U64" s="76"/>
    </row>
    <row r="65" spans="1:21" s="80" customFormat="1" x14ac:dyDescent="0.2">
      <c r="R65" s="76"/>
      <c r="U65" s="76"/>
    </row>
    <row r="66" spans="1:21" s="80" customFormat="1" ht="19.5" customHeight="1" x14ac:dyDescent="0.25">
      <c r="A66" s="160" t="s">
        <v>25</v>
      </c>
      <c r="B66" s="160"/>
      <c r="C66" s="160"/>
      <c r="D66" s="160"/>
    </row>
    <row r="67" spans="1:21" s="80" customFormat="1" ht="19.5" customHeight="1" x14ac:dyDescent="0.2">
      <c r="A67" s="156" t="s">
        <v>71</v>
      </c>
      <c r="B67" s="156"/>
      <c r="C67" s="80" t="s">
        <v>1</v>
      </c>
      <c r="D67" s="83">
        <v>111</v>
      </c>
      <c r="M67" s="159"/>
      <c r="N67" s="159"/>
      <c r="O67" s="159"/>
      <c r="P67" s="81"/>
      <c r="R67" s="76"/>
      <c r="U67" s="76"/>
    </row>
    <row r="68" spans="1:21" s="80" customFormat="1" ht="19.5" customHeight="1" x14ac:dyDescent="0.2">
      <c r="C68" s="80" t="s">
        <v>2</v>
      </c>
      <c r="D68" s="83">
        <v>51</v>
      </c>
      <c r="R68" s="76"/>
      <c r="U68" s="76"/>
    </row>
    <row r="69" spans="1:21" s="80" customFormat="1" ht="19.5" customHeight="1" x14ac:dyDescent="0.2"/>
    <row r="70" spans="1:21" s="80" customFormat="1" ht="19.5" customHeight="1" x14ac:dyDescent="0.2">
      <c r="A70" s="157" t="s">
        <v>72</v>
      </c>
      <c r="B70" s="157"/>
      <c r="C70" s="80" t="s">
        <v>1</v>
      </c>
      <c r="D70" s="83">
        <v>106</v>
      </c>
      <c r="M70" s="159"/>
      <c r="N70" s="159"/>
      <c r="O70" s="159"/>
      <c r="P70" s="81"/>
      <c r="R70" s="76"/>
      <c r="U70" s="76"/>
    </row>
    <row r="71" spans="1:21" s="80" customFormat="1" ht="19.5" customHeight="1" x14ac:dyDescent="0.2">
      <c r="C71" s="80" t="s">
        <v>2</v>
      </c>
      <c r="D71" s="83">
        <v>55</v>
      </c>
    </row>
    <row r="72" spans="1:21" s="80" customFormat="1" ht="19.5" customHeight="1" x14ac:dyDescent="0.2"/>
    <row r="73" spans="1:21" s="80" customFormat="1" ht="19.5" customHeight="1" x14ac:dyDescent="0.2">
      <c r="A73" s="157" t="s">
        <v>73</v>
      </c>
      <c r="B73" s="157"/>
      <c r="C73" s="80" t="s">
        <v>1</v>
      </c>
      <c r="D73" s="83">
        <v>105</v>
      </c>
    </row>
    <row r="74" spans="1:21" s="80" customFormat="1" ht="19.5" customHeight="1" x14ac:dyDescent="0.2">
      <c r="C74" s="80" t="s">
        <v>2</v>
      </c>
      <c r="D74" s="83">
        <v>57</v>
      </c>
    </row>
    <row r="75" spans="1:21" s="80" customFormat="1" ht="19.5" customHeight="1" x14ac:dyDescent="0.2"/>
    <row r="76" spans="1:21" s="80" customFormat="1" ht="19.5" customHeight="1" x14ac:dyDescent="0.2">
      <c r="A76" s="157" t="s">
        <v>74</v>
      </c>
      <c r="B76" s="157"/>
      <c r="C76" s="80" t="s">
        <v>1</v>
      </c>
      <c r="D76" s="83">
        <v>107</v>
      </c>
    </row>
    <row r="77" spans="1:21" s="80" customFormat="1" ht="19.5" customHeight="1" x14ac:dyDescent="0.2">
      <c r="C77" s="80" t="s">
        <v>2</v>
      </c>
      <c r="D77" s="83">
        <v>54</v>
      </c>
    </row>
    <row r="78" spans="1:21" s="80" customFormat="1" x14ac:dyDescent="0.2"/>
    <row r="79" spans="1:21" s="80" customFormat="1" x14ac:dyDescent="0.2"/>
    <row r="80" spans="1:21" s="80" customFormat="1" x14ac:dyDescent="0.2"/>
    <row r="81" s="80" customFormat="1" x14ac:dyDescent="0.2"/>
  </sheetData>
  <mergeCells count="88">
    <mergeCell ref="F31:H31"/>
    <mergeCell ref="F34:H34"/>
    <mergeCell ref="F22:H22"/>
    <mergeCell ref="F21:H21"/>
    <mergeCell ref="F3:H3"/>
    <mergeCell ref="F5:H5"/>
    <mergeCell ref="F8:H8"/>
    <mergeCell ref="F11:I11"/>
    <mergeCell ref="F14:H14"/>
    <mergeCell ref="F28:H28"/>
    <mergeCell ref="A18:C18"/>
    <mergeCell ref="F18:H18"/>
    <mergeCell ref="A1:I1"/>
    <mergeCell ref="A3:D3"/>
    <mergeCell ref="A4:D4"/>
    <mergeCell ref="F4:I4"/>
    <mergeCell ref="A5:C5"/>
    <mergeCell ref="A10:C10"/>
    <mergeCell ref="F10:H10"/>
    <mergeCell ref="A8:C8"/>
    <mergeCell ref="F7:H7"/>
    <mergeCell ref="A9:C9"/>
    <mergeCell ref="F9:H9"/>
    <mergeCell ref="A6:C6"/>
    <mergeCell ref="A7:C7"/>
    <mergeCell ref="A11:C11"/>
    <mergeCell ref="A16:D16"/>
    <mergeCell ref="F16:I16"/>
    <mergeCell ref="A17:C17"/>
    <mergeCell ref="F17:H17"/>
    <mergeCell ref="F12:H12"/>
    <mergeCell ref="A13:C13"/>
    <mergeCell ref="F13:H13"/>
    <mergeCell ref="A14:C14"/>
    <mergeCell ref="A15:C15"/>
    <mergeCell ref="A12:C12"/>
    <mergeCell ref="A20:C20"/>
    <mergeCell ref="A21:C21"/>
    <mergeCell ref="A22:C22"/>
    <mergeCell ref="F25:H25"/>
    <mergeCell ref="A19:C19"/>
    <mergeCell ref="F19:H19"/>
    <mergeCell ref="A23:D23"/>
    <mergeCell ref="F23:H23"/>
    <mergeCell ref="A24:C24"/>
    <mergeCell ref="A25:C25"/>
    <mergeCell ref="A30:C30"/>
    <mergeCell ref="A31:C31"/>
    <mergeCell ref="A32:C32"/>
    <mergeCell ref="A26:C26"/>
    <mergeCell ref="A27:C27"/>
    <mergeCell ref="A28:D28"/>
    <mergeCell ref="A29:C29"/>
    <mergeCell ref="A42:D42"/>
    <mergeCell ref="A33:D33"/>
    <mergeCell ref="A34:C34"/>
    <mergeCell ref="A35:C35"/>
    <mergeCell ref="A41:D41"/>
    <mergeCell ref="A46:C46"/>
    <mergeCell ref="A48:C48"/>
    <mergeCell ref="A49:C49"/>
    <mergeCell ref="A43:C43"/>
    <mergeCell ref="A44:C44"/>
    <mergeCell ref="A45:C45"/>
    <mergeCell ref="F47:G47"/>
    <mergeCell ref="F50:H50"/>
    <mergeCell ref="A53:D53"/>
    <mergeCell ref="A54:B54"/>
    <mergeCell ref="A57:B57"/>
    <mergeCell ref="A50:C50"/>
    <mergeCell ref="A51:C51"/>
    <mergeCell ref="A52:C52"/>
    <mergeCell ref="A73:B73"/>
    <mergeCell ref="A76:B76"/>
    <mergeCell ref="F6:H6"/>
    <mergeCell ref="M58:O58"/>
    <mergeCell ref="A60:B60"/>
    <mergeCell ref="A63:B63"/>
    <mergeCell ref="M64:O64"/>
    <mergeCell ref="A66:D66"/>
    <mergeCell ref="A67:B67"/>
    <mergeCell ref="M67:O67"/>
    <mergeCell ref="A70:B70"/>
    <mergeCell ref="M70:O70"/>
    <mergeCell ref="F42:I42"/>
    <mergeCell ref="F43:G43"/>
    <mergeCell ref="F46:I46"/>
    <mergeCell ref="A47:D47"/>
  </mergeCells>
  <pageMargins left="0.7" right="0.7" top="0.75" bottom="0.75" header="0.3" footer="0.3"/>
  <pageSetup scale="95" orientation="portrait" horizontalDpi="4294967294" verticalDpi="4294967294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Totals</vt:lpstr>
      <vt:lpstr>Write-ins</vt:lpstr>
      <vt:lpstr>CV1</vt:lpstr>
      <vt:lpstr>CV2</vt:lpstr>
      <vt:lpstr>CV3</vt:lpstr>
      <vt:lpstr>Numa BL-LN</vt:lpstr>
      <vt:lpstr>Exline CW</vt:lpstr>
      <vt:lpstr>Plano JO-IN</vt:lpstr>
      <vt:lpstr>Cincinnati PS-FR</vt:lpstr>
      <vt:lpstr>Moravia TY-CH</vt:lpstr>
      <vt:lpstr>Unionville-Udell UN-UD</vt:lpstr>
      <vt:lpstr>VM-DG-SH</vt:lpstr>
      <vt:lpstr>Mystic-Rathbun WA</vt:lpstr>
      <vt:lpstr>Moulton WS-WE</vt:lpstr>
      <vt:lpstr>Absentee</vt:lpstr>
      <vt:lpstr>Absentee 2</vt:lpstr>
      <vt:lpstr>Absentee Total</vt:lpstr>
      <vt:lpstr>Absentee!Print_Area</vt:lpstr>
      <vt:lpstr>'Absentee 2'!Print_Area</vt:lpstr>
      <vt:lpstr>'Absentee Total'!Print_Area</vt:lpstr>
      <vt:lpstr>'Cincinnati PS-FR'!Print_Area</vt:lpstr>
      <vt:lpstr>'CV1'!Print_Area</vt:lpstr>
      <vt:lpstr>'CV2'!Print_Area</vt:lpstr>
      <vt:lpstr>'CV3'!Print_Area</vt:lpstr>
      <vt:lpstr>'Exline CW'!Print_Area</vt:lpstr>
      <vt:lpstr>'Moravia TY-CH'!Print_Area</vt:lpstr>
      <vt:lpstr>'Moulton WS-WE'!Print_Area</vt:lpstr>
      <vt:lpstr>'Mystic-Rathbun WA'!Print_Area</vt:lpstr>
      <vt:lpstr>'Numa BL-LN'!Print_Area</vt:lpstr>
      <vt:lpstr>'Plano JO-IN'!Print_Area</vt:lpstr>
      <vt:lpstr>'Unionville-Udell UN-UD'!Print_Area</vt:lpstr>
      <vt:lpstr>'VM-DG-SH'!Print_Area</vt:lpstr>
      <vt:lpstr>Totals!Print_Titles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ivoters</dc:creator>
  <cp:lastModifiedBy>Kelly Howard</cp:lastModifiedBy>
  <cp:lastPrinted>2020-11-09T14:52:26Z</cp:lastPrinted>
  <dcterms:created xsi:type="dcterms:W3CDTF">2016-06-04T12:50:32Z</dcterms:created>
  <dcterms:modified xsi:type="dcterms:W3CDTF">2020-11-10T16:36:31Z</dcterms:modified>
</cp:coreProperties>
</file>